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inffss1\orgaos1\SETOP\CPL\9. CP Nº XXX-2017 - Concessão da BR 135\Edital, Anexos e Arquivos complementares\Versão final CP 006-2017\Arquivos complementares\"/>
    </mc:Choice>
  </mc:AlternateContent>
  <bookViews>
    <workbookView xWindow="0" yWindow="-15" windowWidth="16425" windowHeight="3540"/>
  </bookViews>
  <sheets>
    <sheet name="Custos - Obras" sheetId="1" r:id="rId1"/>
    <sheet name="Custos - Operação" sheetId="5" r:id="rId2"/>
    <sheet name="Reassentamento" sheetId="6" r:id="rId3"/>
  </sheets>
  <definedNames>
    <definedName name="_xlnm.Print_Area" localSheetId="0">'Custos - Obras'!$A$1:$G$29</definedName>
    <definedName name="_xlnm.Print_Area" localSheetId="1">'Custos - Operação'!$A$1:$F$9</definedName>
    <definedName name="_xlnm.Print_Area" localSheetId="2">Reassentamento!$B$2:$F$27</definedName>
  </definedNames>
  <calcPr calcId="162913"/>
</workbook>
</file>

<file path=xl/calcChain.xml><?xml version="1.0" encoding="utf-8"?>
<calcChain xmlns="http://schemas.openxmlformats.org/spreadsheetml/2006/main">
  <c r="AL9" i="5" l="1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I8" i="5"/>
  <c r="AL4" i="5"/>
  <c r="AK4" i="5"/>
  <c r="AJ4" i="5"/>
  <c r="AI4" i="5"/>
  <c r="AH4" i="5"/>
  <c r="AG4" i="5"/>
  <c r="AF4" i="5"/>
  <c r="AF5" i="5" s="1"/>
  <c r="AF10" i="5" s="1"/>
  <c r="AE4" i="5"/>
  <c r="AD4" i="5"/>
  <c r="AC4" i="5"/>
  <c r="AB4" i="5"/>
  <c r="AA4" i="5"/>
  <c r="Z4" i="5"/>
  <c r="Y4" i="5"/>
  <c r="X4" i="5"/>
  <c r="X5" i="5" s="1"/>
  <c r="X10" i="5" s="1"/>
  <c r="W4" i="5"/>
  <c r="V4" i="5"/>
  <c r="V5" i="5" s="1"/>
  <c r="V10" i="5" s="1"/>
  <c r="U4" i="5"/>
  <c r="T4" i="5"/>
  <c r="T5" i="5" s="1"/>
  <c r="T10" i="5" s="1"/>
  <c r="S4" i="5"/>
  <c r="R4" i="5"/>
  <c r="R5" i="5" s="1"/>
  <c r="R10" i="5" s="1"/>
  <c r="Q4" i="5"/>
  <c r="P4" i="5"/>
  <c r="P5" i="5" s="1"/>
  <c r="P10" i="5" s="1"/>
  <c r="O4" i="5"/>
  <c r="N4" i="5"/>
  <c r="N5" i="5" s="1"/>
  <c r="N10" i="5" s="1"/>
  <c r="M4" i="5"/>
  <c r="L4" i="5"/>
  <c r="L5" i="5" s="1"/>
  <c r="L10" i="5" s="1"/>
  <c r="K4" i="5"/>
  <c r="J4" i="5"/>
  <c r="J5" i="5" s="1"/>
  <c r="J10" i="5" s="1"/>
  <c r="I4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8" i="5"/>
  <c r="G2" i="6"/>
  <c r="E12" i="6" s="1"/>
  <c r="C7" i="6"/>
  <c r="F7" i="6"/>
  <c r="D22" i="6" s="1"/>
  <c r="AG5" i="5"/>
  <c r="AG10" i="5" s="1"/>
  <c r="AE5" i="5"/>
  <c r="AE10" i="5" s="1"/>
  <c r="AC5" i="5"/>
  <c r="AB5" i="5"/>
  <c r="AB10" i="5" s="1"/>
  <c r="AA5" i="5"/>
  <c r="Y5" i="5"/>
  <c r="Y10" i="5" s="1"/>
  <c r="W5" i="5"/>
  <c r="W10" i="5" s="1"/>
  <c r="U5" i="5"/>
  <c r="U10" i="5" s="1"/>
  <c r="S5" i="5"/>
  <c r="S10" i="5" s="1"/>
  <c r="Q5" i="5"/>
  <c r="Q10" i="5" s="1"/>
  <c r="O5" i="5"/>
  <c r="O10" i="5" s="1"/>
  <c r="M5" i="5"/>
  <c r="M10" i="5" s="1"/>
  <c r="K5" i="5"/>
  <c r="K10" i="5" s="1"/>
  <c r="O28" i="1"/>
  <c r="N28" i="1"/>
  <c r="M28" i="1"/>
  <c r="L28" i="1"/>
  <c r="I26" i="1"/>
  <c r="O22" i="1"/>
  <c r="N22" i="1"/>
  <c r="M22" i="1"/>
  <c r="L22" i="1"/>
  <c r="O20" i="1"/>
  <c r="N20" i="1"/>
  <c r="M20" i="1"/>
  <c r="L20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AK16" i="1"/>
  <c r="AJ16" i="1"/>
  <c r="AE16" i="1"/>
  <c r="AD16" i="1"/>
  <c r="X16" i="1"/>
  <c r="W16" i="1"/>
  <c r="R16" i="1"/>
  <c r="Q16" i="1"/>
  <c r="O16" i="1"/>
  <c r="N16" i="1"/>
  <c r="M16" i="1"/>
  <c r="L16" i="1"/>
  <c r="K16" i="1"/>
  <c r="J16" i="1"/>
  <c r="I16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AK12" i="1"/>
  <c r="AJ12" i="1"/>
  <c r="AE12" i="1"/>
  <c r="AD12" i="1"/>
  <c r="X12" i="1"/>
  <c r="W12" i="1"/>
  <c r="R12" i="1"/>
  <c r="Q12" i="1"/>
  <c r="O12" i="1"/>
  <c r="N12" i="1"/>
  <c r="M12" i="1"/>
  <c r="L12" i="1"/>
  <c r="K12" i="1"/>
  <c r="J12" i="1"/>
  <c r="I12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I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1" i="1" l="1"/>
  <c r="AA10" i="5"/>
  <c r="AC10" i="5"/>
  <c r="C3" i="6"/>
  <c r="F3" i="6" s="1"/>
  <c r="D24" i="6" s="1"/>
  <c r="C12" i="6"/>
  <c r="I5" i="5"/>
  <c r="I10" i="5" s="1"/>
  <c r="H9" i="5"/>
  <c r="AL5" i="5"/>
  <c r="AL10" i="5" s="1"/>
  <c r="AI5" i="5"/>
  <c r="AI10" i="5" s="1"/>
  <c r="Z5" i="5"/>
  <c r="Z10" i="5" s="1"/>
  <c r="AD5" i="5"/>
  <c r="AD10" i="5" s="1"/>
  <c r="AH5" i="5"/>
  <c r="AH10" i="5" s="1"/>
  <c r="AK5" i="5"/>
  <c r="AK10" i="5" s="1"/>
  <c r="AJ5" i="5"/>
  <c r="AJ10" i="5" s="1"/>
  <c r="Y31" i="1"/>
  <c r="K31" i="1"/>
  <c r="O31" i="1"/>
  <c r="S31" i="1"/>
  <c r="W31" i="1"/>
  <c r="AA31" i="1"/>
  <c r="AE31" i="1"/>
  <c r="AI31" i="1"/>
  <c r="M31" i="1"/>
  <c r="AC31" i="1"/>
  <c r="N31" i="1"/>
  <c r="R31" i="1"/>
  <c r="V31" i="1"/>
  <c r="Z31" i="1"/>
  <c r="AD31" i="1"/>
  <c r="AH31" i="1"/>
  <c r="AL31" i="1"/>
  <c r="AK31" i="1"/>
  <c r="Q31" i="1"/>
  <c r="U31" i="1"/>
  <c r="AG31" i="1"/>
  <c r="L31" i="1"/>
  <c r="P31" i="1"/>
  <c r="T31" i="1"/>
  <c r="X31" i="1"/>
  <c r="AB31" i="1"/>
  <c r="AF31" i="1"/>
  <c r="AJ31" i="1"/>
  <c r="F12" i="6"/>
  <c r="D23" i="6" s="1"/>
  <c r="J31" i="1"/>
  <c r="H4" i="5" l="1"/>
  <c r="H3" i="5"/>
  <c r="H10" i="5"/>
  <c r="H5" i="5"/>
  <c r="D21" i="6"/>
  <c r="D26" i="6"/>
  <c r="C6" i="1"/>
</calcChain>
</file>

<file path=xl/sharedStrings.xml><?xml version="1.0" encoding="utf-8"?>
<sst xmlns="http://schemas.openxmlformats.org/spreadsheetml/2006/main" count="184" uniqueCount="112">
  <si>
    <t xml:space="preserve">Equipe Fixa </t>
  </si>
  <si>
    <t>Profissional Meio Biótico</t>
  </si>
  <si>
    <t>Coordenador (profissional Meio Físico)</t>
  </si>
  <si>
    <t>Programa de Gerenciamento de Resíduos Sólidos</t>
  </si>
  <si>
    <t xml:space="preserve">Programa de Gerenciamento de Efluentes </t>
  </si>
  <si>
    <t>Programa de Controle de Ruídos e emissões atmosféricas</t>
  </si>
  <si>
    <t>Programa de Controle de Erosão e Assoreamento</t>
  </si>
  <si>
    <t>Programa de Controle da Supressão Vegetal</t>
  </si>
  <si>
    <t xml:space="preserve">Programa de Monitoramento Arqueológico </t>
  </si>
  <si>
    <t>Sub Total</t>
  </si>
  <si>
    <t>Mensal</t>
  </si>
  <si>
    <t>Programa de Afugentamento e Resgate da Fauna</t>
  </si>
  <si>
    <t>Observações</t>
  </si>
  <si>
    <t>Frequência</t>
  </si>
  <si>
    <t xml:space="preserve">Prazo </t>
  </si>
  <si>
    <t>Custo unitário</t>
  </si>
  <si>
    <t>Custo Total</t>
  </si>
  <si>
    <t>-</t>
  </si>
  <si>
    <t>Anual</t>
  </si>
  <si>
    <t>Diária</t>
  </si>
  <si>
    <t>Antes do início das obras</t>
  </si>
  <si>
    <t>Medição de ruído durante as obras em 2 pontos</t>
  </si>
  <si>
    <t xml:space="preserve">Monitoramento Arqueológico </t>
  </si>
  <si>
    <t>12 meses</t>
  </si>
  <si>
    <t>Afugentamento da fauna e eventual resgate durante o período de supressão de vegetação</t>
  </si>
  <si>
    <t>Aluguel, limpeza e destinação dos efluentes gerados em banheiros químicos nas frentes de obra</t>
  </si>
  <si>
    <t>Mensal 
(durante supressão)</t>
  </si>
  <si>
    <t>Fase de Operação</t>
  </si>
  <si>
    <t>Aquisição de suprimentos para proteção de áreas sujeitas à erosão e de cursos d'água</t>
  </si>
  <si>
    <t xml:space="preserve">Verba única </t>
  </si>
  <si>
    <t>Acompanhamento das obras por arqueólogo</t>
  </si>
  <si>
    <t xml:space="preserve">Descrição </t>
  </si>
  <si>
    <t>Programas Ambientais - Fase de Obras</t>
  </si>
  <si>
    <t xml:space="preserve">Serviços de coleta, transporte e destinação final de resíduos gerados durante as obras para locais devidamente licenciados </t>
  </si>
  <si>
    <t>Fase de Obras</t>
  </si>
  <si>
    <t>Supressão de vegetação obedecendo  recomendações específicas, tais como demarcação da área a ser suprimida, sentido preferencial de corte,  utilização motosserra registrada no IBAMA  e eventual resgate de flora</t>
  </si>
  <si>
    <t xml:space="preserve">Elaboração de Programa de Monitoramento e realização de prospecções antes do início das obras </t>
  </si>
  <si>
    <t>Programas Ambientais - Fase de Operação</t>
  </si>
  <si>
    <t>Atividades a serem desenvolvidas pela equipe fixa:
- Programa de supervisão e gestão ambiental das obras
- Programa de Comunicação social
- Coordenação dos programas ambientais 
- Elaboração de relatórios periódicos</t>
  </si>
  <si>
    <t xml:space="preserve">Barracas </t>
  </si>
  <si>
    <t>Área considerada (m²)</t>
  </si>
  <si>
    <t>Indenização  por perdas nos lucros</t>
  </si>
  <si>
    <t>Valor unitário</t>
  </si>
  <si>
    <t>Residências baixo padrão</t>
  </si>
  <si>
    <t>CUB para Residência Unifamiliar Popular  - MG</t>
  </si>
  <si>
    <t xml:space="preserve">Comércio e Comércio na residência </t>
  </si>
  <si>
    <t xml:space="preserve">Tipo de Passivo </t>
  </si>
  <si>
    <t>Quantidade</t>
  </si>
  <si>
    <t>Valor</t>
  </si>
  <si>
    <t>Residências - padrão</t>
  </si>
  <si>
    <t>Barraca(s) na pista (ocupada ou não)</t>
  </si>
  <si>
    <t>Comércio</t>
  </si>
  <si>
    <t>Comércio na residência</t>
  </si>
  <si>
    <t>(*) CUB Custo Unitário Básico de Construção</t>
  </si>
  <si>
    <t>1 veículo</t>
  </si>
  <si>
    <t>quatro horas por dia direto todos os 30 anos</t>
  </si>
  <si>
    <t>oito horas por semana = 8*4,33 semanas por mês</t>
  </si>
  <si>
    <t>50 km por dia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</si>
  <si>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</si>
  <si>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</si>
  <si>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</si>
  <si>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</si>
  <si>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</si>
  <si>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</si>
  <si>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</si>
  <si>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</si>
  <si>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</si>
  <si>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</si>
  <si>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</si>
  <si>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</si>
  <si>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</si>
  <si>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</si>
  <si>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</si>
  <si>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</si>
  <si>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</si>
  <si>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</si>
  <si>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</si>
  <si>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</si>
  <si>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</si>
  <si>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</si>
  <si>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</si>
  <si>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</si>
  <si>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</si>
  <si>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</si>
  <si>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</si>
  <si>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</si>
  <si>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</si>
  <si>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</si>
  <si>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duas horas por semana</t>
  </si>
  <si>
    <t>2 unidades</t>
  </si>
  <si>
    <t>um dia por mês</t>
  </si>
  <si>
    <t>1 mês</t>
  </si>
  <si>
    <t>Verba única para aquisição de suprimentos, Monitoramento e supervisão pela equipe fixa</t>
  </si>
  <si>
    <t>2 meses</t>
  </si>
  <si>
    <t>só durante a terraplenagem</t>
  </si>
  <si>
    <t>mensal</t>
  </si>
  <si>
    <t>TOTAL</t>
  </si>
  <si>
    <t>30 anos</t>
  </si>
  <si>
    <t>15 anos</t>
  </si>
  <si>
    <t>projeto único</t>
  </si>
  <si>
    <t>1 Veículo</t>
  </si>
  <si>
    <t>Progama de monitoramento de atropelamento de fauna</t>
  </si>
  <si>
    <t>Monitoramento de atropelamento de fauna</t>
  </si>
  <si>
    <t>50 kmpor dia</t>
  </si>
  <si>
    <t>1 semana de biólogo a cada 2 meses para análise de cadastro</t>
  </si>
  <si>
    <t>OCUPAÇÕES IRREGULARES</t>
  </si>
  <si>
    <t>CUB para construção de galpões em JAN/2015 - MG</t>
  </si>
  <si>
    <t>Valor R$
Jan/2016</t>
  </si>
  <si>
    <t>PROGRAMA DE REASSENTAMENTO</t>
  </si>
  <si>
    <t xml:space="preserve">Total </t>
  </si>
  <si>
    <t>LOTE</t>
  </si>
  <si>
    <t>Durante a Terraplenagem das Duplicações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</si>
</sst>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0"/>
    <numFmt numFmtId="166" formatCode="_(&quot;R$&quot;* #,##0.00_);_(&quot;R$&quot;* \(#,##0.00\);_(&quot;R$&quot;* &quot;-&quot;??_);_(@_)"/>
    <numFmt numFmtId="167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41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4" borderId="5" xfId="0" applyFont="1" applyFill="1" applyBorder="1"/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164" fontId="0" fillId="0" borderId="0" xfId="0" applyNumberFormat="1"/>
    <xf numFmtId="4" fontId="0" fillId="0" borderId="1" xfId="0" applyNumberForma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0" fillId="6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1" applyNumberFormat="1" applyFont="1" applyAlignment="1">
      <alignment vertical="center"/>
    </xf>
    <xf numFmtId="4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7" fillId="7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7" fillId="8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0" fillId="0" borderId="1" xfId="0" applyFill="1" applyBorder="1"/>
    <xf numFmtId="164" fontId="0" fillId="0" borderId="0" xfId="0" applyNumberFormat="1" applyFill="1"/>
    <xf numFmtId="0" fontId="7" fillId="9" borderId="1" xfId="0" applyFont="1" applyFill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/>
    <xf numFmtId="164" fontId="0" fillId="0" borderId="0" xfId="0" applyNumberFormat="1" applyBorder="1"/>
    <xf numFmtId="0" fontId="7" fillId="5" borderId="0" xfId="0" applyFont="1" applyFill="1" applyAlignment="1">
      <alignment vertical="center" wrapText="1"/>
    </xf>
    <xf numFmtId="0" fontId="7" fillId="7" borderId="0" xfId="0" applyFont="1" applyFill="1" applyAlignment="1">
      <alignment vertical="center" wrapText="1"/>
    </xf>
    <xf numFmtId="0" fontId="7" fillId="9" borderId="0" xfId="0" applyFont="1" applyFill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/>
    </xf>
    <xf numFmtId="0" fontId="7" fillId="6" borderId="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4" fillId="0" borderId="4" xfId="0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3" fontId="1" fillId="5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Continuous"/>
    </xf>
    <xf numFmtId="0" fontId="11" fillId="0" borderId="7" xfId="0" applyFont="1" applyBorder="1" applyAlignment="1">
      <alignment horizontal="centerContinuous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0" fillId="0" borderId="1" xfId="1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1" fillId="3" borderId="6" xfId="0" applyFont="1" applyFill="1" applyBorder="1" applyAlignment="1">
      <alignment horizontal="centerContinuous" vertical="center"/>
    </xf>
    <xf numFmtId="166" fontId="0" fillId="0" borderId="1" xfId="0" applyNumberForma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6" fontId="1" fillId="4" borderId="6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44" fontId="0" fillId="0" borderId="0" xfId="0" applyNumberFormat="1"/>
    <xf numFmtId="43" fontId="0" fillId="0" borderId="0" xfId="1" applyFont="1"/>
    <xf numFmtId="0" fontId="1" fillId="4" borderId="4" xfId="0" applyFont="1" applyFill="1" applyBorder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8" borderId="0" xfId="0" applyFont="1" applyFill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showGridLines="0" tabSelected="1" topLeftCell="F1" zoomScale="80" zoomScaleNormal="80" zoomScaleSheetLayoutView="100" workbookViewId="0">
      <selection activeCell="T6" sqref="T6"/>
    </sheetView>
  </sheetViews>
  <sheetFormatPr defaultColWidth="9.140625" defaultRowHeight="15" x14ac:dyDescent="0.25"/>
  <cols>
    <col min="1" max="1" width="45.5703125" style="27" customWidth="1"/>
    <col min="2" max="2" width="60.140625" style="20" customWidth="1"/>
    <col min="3" max="3" width="16.42578125" style="4" customWidth="1"/>
    <col min="4" max="4" width="15" style="4" customWidth="1"/>
    <col min="5" max="5" width="15.7109375" style="5" customWidth="1"/>
    <col min="6" max="6" width="13.5703125" style="5" customWidth="1"/>
    <col min="7" max="7" width="36.7109375" style="6" customWidth="1"/>
    <col min="8" max="8" width="9.140625" style="7"/>
    <col min="9" max="14" width="12.7109375" style="7" customWidth="1"/>
    <col min="15" max="19" width="12.7109375" customWidth="1"/>
    <col min="20" max="38" width="12.7109375" style="7" customWidth="1"/>
    <col min="39" max="39" width="13.42578125" customWidth="1"/>
    <col min="40" max="42" width="9.140625" style="7"/>
    <col min="43" max="43" width="14.7109375" style="7" customWidth="1"/>
    <col min="44" max="44" width="17.42578125" style="7" customWidth="1"/>
    <col min="45" max="16384" width="9.140625" style="7"/>
  </cols>
  <sheetData>
    <row r="1" spans="1:44" ht="20.100000000000001" customHeight="1" x14ac:dyDescent="0.25">
      <c r="A1" s="34" t="s">
        <v>34</v>
      </c>
      <c r="B1" s="29"/>
      <c r="C1" s="30"/>
      <c r="D1" s="30"/>
      <c r="E1" s="31"/>
      <c r="F1" s="31"/>
      <c r="G1" s="32"/>
      <c r="I1" s="52" t="s">
        <v>58</v>
      </c>
      <c r="J1" s="52" t="s">
        <v>59</v>
      </c>
      <c r="K1" s="52" t="s">
        <v>60</v>
      </c>
      <c r="L1" s="52" t="s">
        <v>61</v>
      </c>
      <c r="M1" s="52" t="s">
        <v>62</v>
      </c>
      <c r="N1" s="52" t="s">
        <v>63</v>
      </c>
      <c r="O1" s="52" t="s">
        <v>64</v>
      </c>
      <c r="P1" s="52" t="s">
        <v>65</v>
      </c>
      <c r="Q1" s="52" t="s">
        <v>66</v>
      </c>
      <c r="R1" s="52" t="s">
        <v>67</v>
      </c>
      <c r="S1" s="52" t="s">
        <v>68</v>
      </c>
      <c r="T1" s="52" t="s">
        <v>69</v>
      </c>
      <c r="U1" s="52" t="s">
        <v>70</v>
      </c>
      <c r="V1" s="52" t="s">
        <v>71</v>
      </c>
      <c r="W1" s="52" t="s">
        <v>72</v>
      </c>
      <c r="X1" s="52" t="s">
        <v>73</v>
      </c>
      <c r="Y1" s="52" t="s">
        <v>74</v>
      </c>
      <c r="Z1" s="52" t="s">
        <v>75</v>
      </c>
      <c r="AA1" s="52" t="s">
        <v>76</v>
      </c>
      <c r="AB1" s="52" t="s">
        <v>77</v>
      </c>
      <c r="AC1" s="52" t="s">
        <v>78</v>
      </c>
      <c r="AD1" s="52" t="s">
        <v>79</v>
      </c>
      <c r="AE1" s="52" t="s">
        <v>80</v>
      </c>
      <c r="AF1" s="52" t="s">
        <v>81</v>
      </c>
      <c r="AG1" s="52" t="s">
        <v>82</v>
      </c>
      <c r="AH1" s="52" t="s">
        <v>83</v>
      </c>
      <c r="AI1" s="52" t="s">
        <v>84</v>
      </c>
      <c r="AJ1" s="52" t="s">
        <v>85</v>
      </c>
      <c r="AK1" s="52" t="s">
        <v>86</v>
      </c>
      <c r="AL1" s="52" t="s">
        <v>87</v>
      </c>
    </row>
    <row r="2" spans="1:44" s="28" customFormat="1" ht="20.100000000000001" customHeight="1" x14ac:dyDescent="0.25">
      <c r="A2" s="47" t="s">
        <v>0</v>
      </c>
      <c r="B2" s="48" t="s">
        <v>31</v>
      </c>
      <c r="C2" s="49" t="s">
        <v>15</v>
      </c>
      <c r="D2" s="49" t="s">
        <v>16</v>
      </c>
      <c r="E2" s="49" t="s">
        <v>13</v>
      </c>
      <c r="F2" s="49" t="s">
        <v>14</v>
      </c>
      <c r="G2" s="49" t="s">
        <v>12</v>
      </c>
      <c r="H2" s="125">
        <v>1.4</v>
      </c>
      <c r="I2" s="53"/>
      <c r="J2" s="53"/>
      <c r="K2" s="53"/>
      <c r="L2" s="53"/>
      <c r="M2" s="53"/>
      <c r="N2" s="53"/>
      <c r="O2" s="37"/>
      <c r="P2" s="37"/>
      <c r="Q2" s="37"/>
      <c r="R2" s="37"/>
      <c r="S2" s="37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/>
    </row>
    <row r="3" spans="1:44" ht="58.15" customHeight="1" x14ac:dyDescent="0.25">
      <c r="A3" s="68" t="s">
        <v>2</v>
      </c>
      <c r="B3" s="45" t="s">
        <v>38</v>
      </c>
      <c r="C3" s="1">
        <v>3682.5783999999999</v>
      </c>
      <c r="D3" s="1"/>
      <c r="E3" s="127" t="s">
        <v>10</v>
      </c>
      <c r="F3" s="128" t="s">
        <v>23</v>
      </c>
      <c r="G3" s="16" t="s">
        <v>56</v>
      </c>
      <c r="H3" s="64"/>
      <c r="I3" s="54">
        <f>$H$2*$C$3*6</f>
        <v>30933.658559999996</v>
      </c>
      <c r="J3" s="54">
        <f>$H$2*$C$3*12</f>
        <v>61867.317119999992</v>
      </c>
      <c r="K3" s="54">
        <f t="shared" ref="K3:AL3" si="0">$H$2*$C$3*12</f>
        <v>61867.317119999992</v>
      </c>
      <c r="L3" s="54">
        <f t="shared" si="0"/>
        <v>61867.317119999992</v>
      </c>
      <c r="M3" s="54">
        <f t="shared" si="0"/>
        <v>61867.317119999992</v>
      </c>
      <c r="N3" s="54">
        <f t="shared" si="0"/>
        <v>61867.317119999992</v>
      </c>
      <c r="O3" s="54">
        <f t="shared" si="0"/>
        <v>61867.317119999992</v>
      </c>
      <c r="P3" s="54">
        <f t="shared" si="0"/>
        <v>61867.317119999992</v>
      </c>
      <c r="Q3" s="54">
        <f t="shared" si="0"/>
        <v>61867.317119999992</v>
      </c>
      <c r="R3" s="54">
        <f t="shared" si="0"/>
        <v>61867.317119999992</v>
      </c>
      <c r="S3" s="54">
        <f t="shared" si="0"/>
        <v>61867.317119999992</v>
      </c>
      <c r="T3" s="54">
        <f t="shared" si="0"/>
        <v>61867.317119999992</v>
      </c>
      <c r="U3" s="54">
        <f t="shared" si="0"/>
        <v>61867.317119999992</v>
      </c>
      <c r="V3" s="54">
        <f t="shared" si="0"/>
        <v>61867.317119999992</v>
      </c>
      <c r="W3" s="54">
        <f t="shared" si="0"/>
        <v>61867.317119999992</v>
      </c>
      <c r="X3" s="54">
        <f t="shared" si="0"/>
        <v>61867.317119999992</v>
      </c>
      <c r="Y3" s="54">
        <f t="shared" si="0"/>
        <v>61867.317119999992</v>
      </c>
      <c r="Z3" s="54">
        <f t="shared" si="0"/>
        <v>61867.317119999992</v>
      </c>
      <c r="AA3" s="54">
        <f t="shared" si="0"/>
        <v>61867.317119999992</v>
      </c>
      <c r="AB3" s="54">
        <f t="shared" si="0"/>
        <v>61867.317119999992</v>
      </c>
      <c r="AC3" s="54">
        <f t="shared" si="0"/>
        <v>61867.317119999992</v>
      </c>
      <c r="AD3" s="54">
        <f t="shared" si="0"/>
        <v>61867.317119999992</v>
      </c>
      <c r="AE3" s="54">
        <f t="shared" si="0"/>
        <v>61867.317119999992</v>
      </c>
      <c r="AF3" s="54">
        <f t="shared" si="0"/>
        <v>61867.317119999992</v>
      </c>
      <c r="AG3" s="54">
        <f t="shared" si="0"/>
        <v>61867.317119999992</v>
      </c>
      <c r="AH3" s="54">
        <f t="shared" si="0"/>
        <v>61867.317119999992</v>
      </c>
      <c r="AI3" s="54">
        <f t="shared" si="0"/>
        <v>61867.317119999992</v>
      </c>
      <c r="AJ3" s="54">
        <f t="shared" si="0"/>
        <v>61867.317119999992</v>
      </c>
      <c r="AK3" s="54">
        <f t="shared" si="0"/>
        <v>61867.317119999992</v>
      </c>
      <c r="AL3" s="54">
        <f t="shared" si="0"/>
        <v>61867.317119999992</v>
      </c>
      <c r="AM3" s="65"/>
      <c r="AQ3" s="66"/>
      <c r="AR3" s="66"/>
    </row>
    <row r="4" spans="1:44" ht="21" customHeight="1" x14ac:dyDescent="0.25">
      <c r="A4" s="68" t="s">
        <v>1</v>
      </c>
      <c r="B4" s="16"/>
      <c r="C4" s="1">
        <v>2234.1</v>
      </c>
      <c r="D4" s="1"/>
      <c r="E4" s="127"/>
      <c r="F4" s="128"/>
      <c r="G4" s="18" t="s">
        <v>55</v>
      </c>
      <c r="I4" s="54">
        <f>$H$2*$C$4*6</f>
        <v>18766.439999999999</v>
      </c>
      <c r="J4" s="54">
        <f>$H$2*$C$4*12</f>
        <v>37532.879999999997</v>
      </c>
      <c r="K4" s="54">
        <f t="shared" ref="K4:AL4" si="1">$H$2*$C$4*12</f>
        <v>37532.879999999997</v>
      </c>
      <c r="L4" s="54">
        <f t="shared" si="1"/>
        <v>37532.879999999997</v>
      </c>
      <c r="M4" s="54">
        <f t="shared" si="1"/>
        <v>37532.879999999997</v>
      </c>
      <c r="N4" s="54">
        <f t="shared" si="1"/>
        <v>37532.879999999997</v>
      </c>
      <c r="O4" s="54">
        <f t="shared" si="1"/>
        <v>37532.879999999997</v>
      </c>
      <c r="P4" s="54">
        <f t="shared" si="1"/>
        <v>37532.879999999997</v>
      </c>
      <c r="Q4" s="54">
        <f t="shared" si="1"/>
        <v>37532.879999999997</v>
      </c>
      <c r="R4" s="54">
        <f t="shared" si="1"/>
        <v>37532.879999999997</v>
      </c>
      <c r="S4" s="54">
        <f t="shared" si="1"/>
        <v>37532.879999999997</v>
      </c>
      <c r="T4" s="54">
        <f t="shared" si="1"/>
        <v>37532.879999999997</v>
      </c>
      <c r="U4" s="54">
        <f t="shared" si="1"/>
        <v>37532.879999999997</v>
      </c>
      <c r="V4" s="54">
        <f t="shared" si="1"/>
        <v>37532.879999999997</v>
      </c>
      <c r="W4" s="54">
        <f t="shared" si="1"/>
        <v>37532.879999999997</v>
      </c>
      <c r="X4" s="54">
        <f t="shared" si="1"/>
        <v>37532.879999999997</v>
      </c>
      <c r="Y4" s="54">
        <f t="shared" si="1"/>
        <v>37532.879999999997</v>
      </c>
      <c r="Z4" s="54">
        <f t="shared" si="1"/>
        <v>37532.879999999997</v>
      </c>
      <c r="AA4" s="54">
        <f t="shared" si="1"/>
        <v>37532.879999999997</v>
      </c>
      <c r="AB4" s="54">
        <f t="shared" si="1"/>
        <v>37532.879999999997</v>
      </c>
      <c r="AC4" s="54">
        <f t="shared" si="1"/>
        <v>37532.879999999997</v>
      </c>
      <c r="AD4" s="54">
        <f t="shared" si="1"/>
        <v>37532.879999999997</v>
      </c>
      <c r="AE4" s="54">
        <f t="shared" si="1"/>
        <v>37532.879999999997</v>
      </c>
      <c r="AF4" s="54">
        <f t="shared" si="1"/>
        <v>37532.879999999997</v>
      </c>
      <c r="AG4" s="54">
        <f t="shared" si="1"/>
        <v>37532.879999999997</v>
      </c>
      <c r="AH4" s="54">
        <f t="shared" si="1"/>
        <v>37532.879999999997</v>
      </c>
      <c r="AI4" s="54">
        <f t="shared" si="1"/>
        <v>37532.879999999997</v>
      </c>
      <c r="AJ4" s="54">
        <f t="shared" si="1"/>
        <v>37532.879999999997</v>
      </c>
      <c r="AK4" s="54">
        <f t="shared" si="1"/>
        <v>37532.879999999997</v>
      </c>
      <c r="AL4" s="54">
        <f t="shared" si="1"/>
        <v>37532.879999999997</v>
      </c>
      <c r="AM4" s="65"/>
    </row>
    <row r="5" spans="1:44" ht="21" customHeight="1" x14ac:dyDescent="0.25">
      <c r="A5" s="68" t="s">
        <v>54</v>
      </c>
      <c r="B5" s="16"/>
      <c r="C5" s="1">
        <v>1793</v>
      </c>
      <c r="D5" s="1"/>
      <c r="E5" s="127"/>
      <c r="F5" s="128"/>
      <c r="G5" s="18" t="s">
        <v>57</v>
      </c>
      <c r="H5" s="64"/>
      <c r="I5" s="54">
        <f>$H$2*$C$5*6</f>
        <v>15061.199999999999</v>
      </c>
      <c r="J5" s="54">
        <f>$H$2*$C$5*12</f>
        <v>30122.399999999998</v>
      </c>
      <c r="K5" s="54">
        <f t="shared" ref="K5:AL5" si="2">$H$2*$C$5*12</f>
        <v>30122.399999999998</v>
      </c>
      <c r="L5" s="54">
        <f t="shared" si="2"/>
        <v>30122.399999999998</v>
      </c>
      <c r="M5" s="54">
        <f t="shared" si="2"/>
        <v>30122.399999999998</v>
      </c>
      <c r="N5" s="54">
        <f t="shared" si="2"/>
        <v>30122.399999999998</v>
      </c>
      <c r="O5" s="54">
        <f t="shared" si="2"/>
        <v>30122.399999999998</v>
      </c>
      <c r="P5" s="54">
        <f t="shared" si="2"/>
        <v>30122.399999999998</v>
      </c>
      <c r="Q5" s="54">
        <f t="shared" si="2"/>
        <v>30122.399999999998</v>
      </c>
      <c r="R5" s="54">
        <f t="shared" si="2"/>
        <v>30122.399999999998</v>
      </c>
      <c r="S5" s="54">
        <f t="shared" si="2"/>
        <v>30122.399999999998</v>
      </c>
      <c r="T5" s="54">
        <f t="shared" si="2"/>
        <v>30122.399999999998</v>
      </c>
      <c r="U5" s="54">
        <f t="shared" si="2"/>
        <v>30122.399999999998</v>
      </c>
      <c r="V5" s="54">
        <f t="shared" si="2"/>
        <v>30122.399999999998</v>
      </c>
      <c r="W5" s="54">
        <f t="shared" si="2"/>
        <v>30122.399999999998</v>
      </c>
      <c r="X5" s="54">
        <f t="shared" si="2"/>
        <v>30122.399999999998</v>
      </c>
      <c r="Y5" s="54">
        <f t="shared" si="2"/>
        <v>30122.399999999998</v>
      </c>
      <c r="Z5" s="54">
        <f t="shared" si="2"/>
        <v>30122.399999999998</v>
      </c>
      <c r="AA5" s="54">
        <f t="shared" si="2"/>
        <v>30122.399999999998</v>
      </c>
      <c r="AB5" s="54">
        <f t="shared" si="2"/>
        <v>30122.399999999998</v>
      </c>
      <c r="AC5" s="54">
        <f t="shared" si="2"/>
        <v>30122.399999999998</v>
      </c>
      <c r="AD5" s="54">
        <f t="shared" si="2"/>
        <v>30122.399999999998</v>
      </c>
      <c r="AE5" s="54">
        <f t="shared" si="2"/>
        <v>30122.399999999998</v>
      </c>
      <c r="AF5" s="54">
        <f t="shared" si="2"/>
        <v>30122.399999999998</v>
      </c>
      <c r="AG5" s="54">
        <f t="shared" si="2"/>
        <v>30122.399999999998</v>
      </c>
      <c r="AH5" s="54">
        <f t="shared" si="2"/>
        <v>30122.399999999998</v>
      </c>
      <c r="AI5" s="54">
        <f t="shared" si="2"/>
        <v>30122.399999999998</v>
      </c>
      <c r="AJ5" s="54">
        <f t="shared" si="2"/>
        <v>30122.399999999998</v>
      </c>
      <c r="AK5" s="54">
        <f t="shared" si="2"/>
        <v>30122.399999999998</v>
      </c>
      <c r="AL5" s="54">
        <f t="shared" si="2"/>
        <v>30122.399999999998</v>
      </c>
      <c r="AM5" s="65"/>
    </row>
    <row r="6" spans="1:44" ht="21" customHeight="1" x14ac:dyDescent="0.25">
      <c r="A6" s="25" t="s">
        <v>9</v>
      </c>
      <c r="B6" s="46"/>
      <c r="C6" s="2">
        <f>SUM(C3:C5)</f>
        <v>7709.6783999999998</v>
      </c>
      <c r="D6" s="2"/>
      <c r="E6" s="127"/>
      <c r="F6" s="128"/>
      <c r="G6" s="50"/>
      <c r="I6" s="56"/>
      <c r="J6" s="40"/>
      <c r="K6" s="40"/>
      <c r="L6" s="40"/>
      <c r="M6" s="40"/>
      <c r="N6" s="40"/>
      <c r="O6" s="37"/>
      <c r="P6" s="37"/>
      <c r="Q6" s="37"/>
      <c r="R6" s="37"/>
      <c r="S6" s="37"/>
      <c r="T6" s="40"/>
      <c r="U6" s="40"/>
      <c r="V6" s="40"/>
      <c r="W6" s="40"/>
      <c r="X6" s="54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65"/>
    </row>
    <row r="7" spans="1:44" ht="21" customHeight="1" x14ac:dyDescent="0.25">
      <c r="A7" s="25"/>
      <c r="B7" s="46"/>
      <c r="C7" s="2"/>
      <c r="D7" s="2"/>
      <c r="E7" s="51"/>
      <c r="F7" s="35"/>
      <c r="G7" s="50"/>
      <c r="I7" s="56"/>
      <c r="J7" s="40"/>
      <c r="K7" s="40"/>
      <c r="L7" s="40"/>
      <c r="M7" s="40"/>
      <c r="N7" s="40"/>
      <c r="O7" s="37"/>
      <c r="P7" s="37"/>
      <c r="Q7" s="37"/>
      <c r="R7" s="37"/>
      <c r="S7" s="37"/>
      <c r="T7" s="40"/>
      <c r="U7" s="40"/>
      <c r="V7" s="40"/>
      <c r="W7" s="40"/>
      <c r="X7" s="54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65"/>
    </row>
    <row r="8" spans="1:44" ht="10.15" customHeight="1" x14ac:dyDescent="0.25">
      <c r="A8" s="25"/>
      <c r="B8" s="46"/>
      <c r="C8" s="2"/>
      <c r="D8" s="2"/>
      <c r="E8" s="51"/>
      <c r="F8" s="35"/>
      <c r="G8" s="50"/>
      <c r="I8" s="53"/>
      <c r="J8" s="53"/>
      <c r="K8" s="53"/>
      <c r="L8" s="53"/>
      <c r="M8" s="53"/>
      <c r="N8" s="53"/>
      <c r="O8" s="37"/>
      <c r="P8" s="37"/>
      <c r="Q8" s="37"/>
      <c r="R8" s="37"/>
      <c r="S8" s="37"/>
      <c r="T8" s="53"/>
      <c r="U8" s="53"/>
      <c r="V8" s="53"/>
      <c r="W8" s="53"/>
      <c r="X8" s="40"/>
      <c r="Y8" s="40"/>
      <c r="Z8" s="40"/>
      <c r="AA8" s="40"/>
      <c r="AB8" s="40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65"/>
    </row>
    <row r="9" spans="1:44" s="3" customFormat="1" ht="20.100000000000001" customHeight="1" x14ac:dyDescent="0.25">
      <c r="A9" s="47" t="s">
        <v>32</v>
      </c>
      <c r="B9" s="48" t="s">
        <v>31</v>
      </c>
      <c r="C9" s="49" t="s">
        <v>15</v>
      </c>
      <c r="D9" s="49" t="s">
        <v>16</v>
      </c>
      <c r="E9" s="49" t="s">
        <v>13</v>
      </c>
      <c r="F9" s="49" t="s">
        <v>14</v>
      </c>
      <c r="G9" s="49" t="s">
        <v>12</v>
      </c>
      <c r="I9" s="40"/>
      <c r="J9" s="40"/>
      <c r="K9" s="40"/>
      <c r="L9" s="40"/>
      <c r="M9" s="40"/>
      <c r="N9" s="40"/>
      <c r="O9" s="37"/>
      <c r="P9" s="37"/>
      <c r="Q9" s="37"/>
      <c r="R9" s="37"/>
      <c r="S9" s="37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65"/>
    </row>
    <row r="10" spans="1:44" s="3" customFormat="1" ht="10.15" customHeight="1" x14ac:dyDescent="0.25">
      <c r="A10" s="47"/>
      <c r="B10" s="48"/>
      <c r="C10" s="49"/>
      <c r="D10" s="49"/>
      <c r="E10" s="49"/>
      <c r="F10" s="49"/>
      <c r="G10" s="49"/>
      <c r="I10" s="40"/>
      <c r="J10" s="40"/>
      <c r="K10" s="40"/>
      <c r="L10" s="40"/>
      <c r="M10" s="40"/>
      <c r="N10" s="40"/>
      <c r="O10" s="37"/>
      <c r="P10" s="37"/>
      <c r="Q10" s="37"/>
      <c r="R10" s="37"/>
      <c r="S10" s="37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65"/>
    </row>
    <row r="11" spans="1:44" s="3" customFormat="1" ht="10.15" customHeight="1" x14ac:dyDescent="0.25">
      <c r="A11" s="47"/>
      <c r="B11" s="48"/>
      <c r="C11" s="49"/>
      <c r="D11" s="49"/>
      <c r="E11" s="49"/>
      <c r="F11" s="49"/>
      <c r="G11" s="49"/>
      <c r="I11" s="40"/>
      <c r="J11" s="40"/>
      <c r="K11" s="40"/>
      <c r="L11" s="40"/>
      <c r="M11" s="40"/>
      <c r="N11" s="40"/>
      <c r="O11" s="37"/>
      <c r="P11" s="37"/>
      <c r="Q11" s="37"/>
      <c r="R11" s="37"/>
      <c r="S11" s="37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65"/>
    </row>
    <row r="12" spans="1:44" ht="34.9" customHeight="1" x14ac:dyDescent="0.25">
      <c r="A12" s="67" t="s">
        <v>3</v>
      </c>
      <c r="B12" s="17" t="s">
        <v>33</v>
      </c>
      <c r="C12" s="11">
        <v>2000</v>
      </c>
      <c r="D12" s="11"/>
      <c r="E12" s="12" t="s">
        <v>10</v>
      </c>
      <c r="F12" s="12" t="s">
        <v>23</v>
      </c>
      <c r="G12" s="13"/>
      <c r="I12" s="54">
        <f>$H$2*$C$12*12</f>
        <v>33600</v>
      </c>
      <c r="J12" s="54">
        <f t="shared" ref="J12:N12" si="3">$H$2*$C$12*12</f>
        <v>33600</v>
      </c>
      <c r="K12" s="54">
        <f t="shared" si="3"/>
        <v>33600</v>
      </c>
      <c r="L12" s="54">
        <f t="shared" si="3"/>
        <v>33600</v>
      </c>
      <c r="M12" s="54">
        <f t="shared" si="3"/>
        <v>33600</v>
      </c>
      <c r="N12" s="54">
        <f t="shared" si="3"/>
        <v>33600</v>
      </c>
      <c r="O12" s="54">
        <f>$H$2*$C$12*12</f>
        <v>33600</v>
      </c>
      <c r="P12" s="37"/>
      <c r="Q12" s="54">
        <f>$H$2*$C$12*12</f>
        <v>33600</v>
      </c>
      <c r="R12" s="54">
        <f>$H$2*$C$12*12</f>
        <v>33600</v>
      </c>
      <c r="S12" s="37"/>
      <c r="T12" s="57"/>
      <c r="U12" s="57"/>
      <c r="V12" s="57"/>
      <c r="W12" s="54">
        <f>$H$2*$C$12*12</f>
        <v>33600</v>
      </c>
      <c r="X12" s="54">
        <f>$H$2*$C$12*12</f>
        <v>33600</v>
      </c>
      <c r="Y12" s="40"/>
      <c r="Z12" s="40"/>
      <c r="AA12" s="40"/>
      <c r="AB12" s="40"/>
      <c r="AC12" s="57"/>
      <c r="AD12" s="54">
        <f>$H$2*$C$12*12</f>
        <v>33600</v>
      </c>
      <c r="AE12" s="54">
        <f>$H$2*$C$12*12</f>
        <v>33600</v>
      </c>
      <c r="AF12" s="57"/>
      <c r="AG12" s="57"/>
      <c r="AH12" s="57"/>
      <c r="AI12" s="57"/>
      <c r="AJ12" s="54">
        <f>$H$2*$C$12*12</f>
        <v>33600</v>
      </c>
      <c r="AK12" s="54">
        <f>$H$2*$C$12*12</f>
        <v>33600</v>
      </c>
      <c r="AL12" s="57"/>
      <c r="AM12" s="65"/>
    </row>
    <row r="13" spans="1:44" ht="10.15" customHeight="1" x14ac:dyDescent="0.25">
      <c r="A13" s="26"/>
      <c r="B13" s="17"/>
      <c r="C13" s="11"/>
      <c r="D13" s="11"/>
      <c r="E13" s="12"/>
      <c r="F13" s="12"/>
      <c r="G13" s="13"/>
      <c r="I13" s="54"/>
      <c r="J13" s="54"/>
      <c r="K13" s="54"/>
      <c r="L13" s="54"/>
      <c r="M13" s="54"/>
      <c r="N13" s="54"/>
      <c r="O13" s="54"/>
      <c r="P13" s="37"/>
      <c r="Q13" s="54"/>
      <c r="R13" s="54"/>
      <c r="S13" s="37"/>
      <c r="T13" s="57"/>
      <c r="U13" s="57"/>
      <c r="V13" s="57"/>
      <c r="W13" s="54"/>
      <c r="X13" s="54"/>
      <c r="Y13" s="40"/>
      <c r="Z13" s="40"/>
      <c r="AA13" s="40"/>
      <c r="AB13" s="40"/>
      <c r="AC13" s="57"/>
      <c r="AD13" s="54"/>
      <c r="AE13" s="54"/>
      <c r="AF13" s="57"/>
      <c r="AG13" s="57"/>
      <c r="AH13" s="57"/>
      <c r="AI13" s="57"/>
      <c r="AJ13" s="54"/>
      <c r="AK13" s="54"/>
      <c r="AL13" s="57"/>
      <c r="AM13" s="65"/>
    </row>
    <row r="14" spans="1:44" ht="33" customHeight="1" x14ac:dyDescent="0.25">
      <c r="A14" s="68" t="s">
        <v>4</v>
      </c>
      <c r="B14" s="17" t="s">
        <v>25</v>
      </c>
      <c r="C14" s="11">
        <v>1430.6320000000001</v>
      </c>
      <c r="D14" s="11"/>
      <c r="E14" s="12" t="s">
        <v>10</v>
      </c>
      <c r="F14" s="12" t="s">
        <v>23</v>
      </c>
      <c r="G14" s="13" t="s">
        <v>88</v>
      </c>
      <c r="I14" s="54">
        <f>$H$2*$C$14*12</f>
        <v>24034.617600000001</v>
      </c>
      <c r="J14" s="54">
        <f t="shared" ref="J14:AL14" si="4">$H$2*$C$14*12</f>
        <v>24034.617600000001</v>
      </c>
      <c r="K14" s="54">
        <f t="shared" si="4"/>
        <v>24034.617600000001</v>
      </c>
      <c r="L14" s="54">
        <f t="shared" si="4"/>
        <v>24034.617600000001</v>
      </c>
      <c r="M14" s="54">
        <f t="shared" si="4"/>
        <v>24034.617600000001</v>
      </c>
      <c r="N14" s="54">
        <f t="shared" si="4"/>
        <v>24034.617600000001</v>
      </c>
      <c r="O14" s="54">
        <f t="shared" si="4"/>
        <v>24034.617600000001</v>
      </c>
      <c r="P14" s="54">
        <f t="shared" si="4"/>
        <v>24034.617600000001</v>
      </c>
      <c r="Q14" s="54">
        <f t="shared" si="4"/>
        <v>24034.617600000001</v>
      </c>
      <c r="R14" s="54">
        <f t="shared" si="4"/>
        <v>24034.617600000001</v>
      </c>
      <c r="S14" s="54">
        <f t="shared" si="4"/>
        <v>24034.617600000001</v>
      </c>
      <c r="T14" s="54">
        <f t="shared" si="4"/>
        <v>24034.617600000001</v>
      </c>
      <c r="U14" s="54">
        <f t="shared" si="4"/>
        <v>24034.617600000001</v>
      </c>
      <c r="V14" s="54">
        <f t="shared" si="4"/>
        <v>24034.617600000001</v>
      </c>
      <c r="W14" s="54">
        <f t="shared" si="4"/>
        <v>24034.617600000001</v>
      </c>
      <c r="X14" s="54">
        <f t="shared" si="4"/>
        <v>24034.617600000001</v>
      </c>
      <c r="Y14" s="54">
        <f t="shared" si="4"/>
        <v>24034.617600000001</v>
      </c>
      <c r="Z14" s="54">
        <f t="shared" si="4"/>
        <v>24034.617600000001</v>
      </c>
      <c r="AA14" s="54">
        <f t="shared" si="4"/>
        <v>24034.617600000001</v>
      </c>
      <c r="AB14" s="54">
        <f t="shared" si="4"/>
        <v>24034.617600000001</v>
      </c>
      <c r="AC14" s="54">
        <f t="shared" si="4"/>
        <v>24034.617600000001</v>
      </c>
      <c r="AD14" s="54">
        <f t="shared" si="4"/>
        <v>24034.617600000001</v>
      </c>
      <c r="AE14" s="54">
        <f t="shared" si="4"/>
        <v>24034.617600000001</v>
      </c>
      <c r="AF14" s="54">
        <f t="shared" si="4"/>
        <v>24034.617600000001</v>
      </c>
      <c r="AG14" s="54">
        <f t="shared" si="4"/>
        <v>24034.617600000001</v>
      </c>
      <c r="AH14" s="54">
        <f t="shared" si="4"/>
        <v>24034.617600000001</v>
      </c>
      <c r="AI14" s="54">
        <f t="shared" si="4"/>
        <v>24034.617600000001</v>
      </c>
      <c r="AJ14" s="54">
        <f t="shared" si="4"/>
        <v>24034.617600000001</v>
      </c>
      <c r="AK14" s="54">
        <f t="shared" si="4"/>
        <v>24034.617600000001</v>
      </c>
      <c r="AL14" s="54">
        <f t="shared" si="4"/>
        <v>24034.617600000001</v>
      </c>
      <c r="AM14" s="65"/>
    </row>
    <row r="15" spans="1:44" ht="10.15" customHeight="1" x14ac:dyDescent="0.25">
      <c r="A15" s="26"/>
      <c r="B15" s="17"/>
      <c r="C15" s="11"/>
      <c r="D15" s="11"/>
      <c r="E15" s="12"/>
      <c r="F15" s="12"/>
      <c r="G15" s="13"/>
      <c r="I15" s="40"/>
      <c r="J15" s="40"/>
      <c r="K15" s="40"/>
      <c r="L15" s="40"/>
      <c r="M15" s="40"/>
      <c r="N15" s="40"/>
      <c r="O15" s="37"/>
      <c r="P15" s="37"/>
      <c r="Q15" s="37"/>
      <c r="R15" s="37"/>
      <c r="S15" s="37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55"/>
    </row>
    <row r="16" spans="1:44" ht="33.75" customHeight="1" x14ac:dyDescent="0.25">
      <c r="A16" s="67" t="s">
        <v>5</v>
      </c>
      <c r="B16" s="19" t="s">
        <v>21</v>
      </c>
      <c r="C16" s="11">
        <v>4000</v>
      </c>
      <c r="D16" s="11"/>
      <c r="E16" s="12" t="s">
        <v>18</v>
      </c>
      <c r="F16" s="12" t="s">
        <v>89</v>
      </c>
      <c r="G16" s="13" t="s">
        <v>90</v>
      </c>
      <c r="I16" s="54">
        <f>$H$2*$C$16*2</f>
        <v>11200</v>
      </c>
      <c r="J16" s="54">
        <f t="shared" ref="J16:N16" si="5">$H$2*$C$16*2</f>
        <v>11200</v>
      </c>
      <c r="K16" s="54">
        <f t="shared" si="5"/>
        <v>11200</v>
      </c>
      <c r="L16" s="54">
        <f t="shared" si="5"/>
        <v>11200</v>
      </c>
      <c r="M16" s="54">
        <f t="shared" si="5"/>
        <v>11200</v>
      </c>
      <c r="N16" s="54">
        <f t="shared" si="5"/>
        <v>11200</v>
      </c>
      <c r="O16" s="54">
        <f>$H$2*$C$16*2</f>
        <v>11200</v>
      </c>
      <c r="P16" s="37"/>
      <c r="Q16" s="54">
        <f t="shared" ref="Q16:R16" si="6">$H$2*$C$16*2</f>
        <v>11200</v>
      </c>
      <c r="R16" s="54">
        <f t="shared" si="6"/>
        <v>11200</v>
      </c>
      <c r="S16" s="37"/>
      <c r="T16" s="40"/>
      <c r="U16" s="40"/>
      <c r="V16" s="40"/>
      <c r="W16" s="54">
        <f t="shared" ref="W16:X16" si="7">$H$2*$C$16*2</f>
        <v>11200</v>
      </c>
      <c r="X16" s="54">
        <f t="shared" si="7"/>
        <v>11200</v>
      </c>
      <c r="Y16" s="40"/>
      <c r="Z16" s="40"/>
      <c r="AA16" s="40"/>
      <c r="AB16" s="40"/>
      <c r="AC16" s="40"/>
      <c r="AD16" s="54">
        <f t="shared" ref="AD16:AE16" si="8">$H$2*$C$16*2</f>
        <v>11200</v>
      </c>
      <c r="AE16" s="54">
        <f t="shared" si="8"/>
        <v>11200</v>
      </c>
      <c r="AF16" s="40"/>
      <c r="AG16" s="40"/>
      <c r="AH16" s="40"/>
      <c r="AI16" s="40"/>
      <c r="AJ16" s="54">
        <f t="shared" ref="AJ16:AK16" si="9">$H$2*$C$16*2</f>
        <v>11200</v>
      </c>
      <c r="AK16" s="54">
        <f t="shared" si="9"/>
        <v>11200</v>
      </c>
      <c r="AL16" s="40"/>
      <c r="AM16" s="65"/>
    </row>
    <row r="17" spans="1:39" ht="10.15" customHeight="1" x14ac:dyDescent="0.25">
      <c r="A17" s="26"/>
      <c r="B17" s="19"/>
      <c r="C17" s="11"/>
      <c r="D17" s="11"/>
      <c r="E17" s="12"/>
      <c r="F17" s="12"/>
      <c r="G17" s="13"/>
      <c r="I17" s="54"/>
      <c r="J17" s="54"/>
      <c r="K17" s="54"/>
      <c r="L17" s="54"/>
      <c r="M17" s="54"/>
      <c r="N17" s="54"/>
      <c r="O17" s="54"/>
      <c r="P17" s="37"/>
      <c r="Q17" s="54"/>
      <c r="R17" s="54"/>
      <c r="S17" s="37"/>
      <c r="T17" s="40"/>
      <c r="U17" s="40"/>
      <c r="V17" s="40"/>
      <c r="W17" s="54"/>
      <c r="X17" s="54"/>
      <c r="Y17" s="40"/>
      <c r="Z17" s="40"/>
      <c r="AA17" s="40"/>
      <c r="AB17" s="40"/>
      <c r="AC17" s="40"/>
      <c r="AD17" s="54"/>
      <c r="AE17" s="54"/>
      <c r="AF17" s="40"/>
      <c r="AG17" s="40"/>
      <c r="AH17" s="40"/>
      <c r="AI17" s="40"/>
      <c r="AJ17" s="54"/>
      <c r="AK17" s="54"/>
      <c r="AL17" s="40"/>
      <c r="AM17" s="65"/>
    </row>
    <row r="18" spans="1:39" ht="33.75" customHeight="1" x14ac:dyDescent="0.25">
      <c r="A18" s="68" t="s">
        <v>6</v>
      </c>
      <c r="B18" s="17" t="s">
        <v>28</v>
      </c>
      <c r="C18" s="11">
        <v>19444.060000000001</v>
      </c>
      <c r="D18" s="11"/>
      <c r="E18" s="12"/>
      <c r="F18" s="12" t="s">
        <v>91</v>
      </c>
      <c r="G18" s="21" t="s">
        <v>92</v>
      </c>
      <c r="I18" s="54">
        <f>$H$2*$C$18</f>
        <v>27221.684000000001</v>
      </c>
      <c r="J18" s="54">
        <f t="shared" ref="J18:AL18" si="10">$H$2*$C$18</f>
        <v>27221.684000000001</v>
      </c>
      <c r="K18" s="54">
        <f t="shared" si="10"/>
        <v>27221.684000000001</v>
      </c>
      <c r="L18" s="54">
        <f t="shared" si="10"/>
        <v>27221.684000000001</v>
      </c>
      <c r="M18" s="54">
        <f t="shared" si="10"/>
        <v>27221.684000000001</v>
      </c>
      <c r="N18" s="54">
        <f t="shared" si="10"/>
        <v>27221.684000000001</v>
      </c>
      <c r="O18" s="54">
        <f t="shared" si="10"/>
        <v>27221.684000000001</v>
      </c>
      <c r="P18" s="54">
        <f t="shared" si="10"/>
        <v>27221.684000000001</v>
      </c>
      <c r="Q18" s="54">
        <f t="shared" si="10"/>
        <v>27221.684000000001</v>
      </c>
      <c r="R18" s="54">
        <f t="shared" si="10"/>
        <v>27221.684000000001</v>
      </c>
      <c r="S18" s="54">
        <f t="shared" si="10"/>
        <v>27221.684000000001</v>
      </c>
      <c r="T18" s="54">
        <f t="shared" si="10"/>
        <v>27221.684000000001</v>
      </c>
      <c r="U18" s="54">
        <f t="shared" si="10"/>
        <v>27221.684000000001</v>
      </c>
      <c r="V18" s="54">
        <f t="shared" si="10"/>
        <v>27221.684000000001</v>
      </c>
      <c r="W18" s="54">
        <f t="shared" si="10"/>
        <v>27221.684000000001</v>
      </c>
      <c r="X18" s="54">
        <f t="shared" si="10"/>
        <v>27221.684000000001</v>
      </c>
      <c r="Y18" s="54">
        <f t="shared" si="10"/>
        <v>27221.684000000001</v>
      </c>
      <c r="Z18" s="54">
        <f t="shared" si="10"/>
        <v>27221.684000000001</v>
      </c>
      <c r="AA18" s="54">
        <f t="shared" si="10"/>
        <v>27221.684000000001</v>
      </c>
      <c r="AB18" s="54">
        <f t="shared" si="10"/>
        <v>27221.684000000001</v>
      </c>
      <c r="AC18" s="54">
        <f t="shared" si="10"/>
        <v>27221.684000000001</v>
      </c>
      <c r="AD18" s="54">
        <f t="shared" si="10"/>
        <v>27221.684000000001</v>
      </c>
      <c r="AE18" s="54">
        <f t="shared" si="10"/>
        <v>27221.684000000001</v>
      </c>
      <c r="AF18" s="54">
        <f t="shared" si="10"/>
        <v>27221.684000000001</v>
      </c>
      <c r="AG18" s="54">
        <f t="shared" si="10"/>
        <v>27221.684000000001</v>
      </c>
      <c r="AH18" s="54">
        <f t="shared" si="10"/>
        <v>27221.684000000001</v>
      </c>
      <c r="AI18" s="54">
        <f t="shared" si="10"/>
        <v>27221.684000000001</v>
      </c>
      <c r="AJ18" s="54">
        <f t="shared" si="10"/>
        <v>27221.684000000001</v>
      </c>
      <c r="AK18" s="54">
        <f t="shared" si="10"/>
        <v>27221.684000000001</v>
      </c>
      <c r="AL18" s="54">
        <f t="shared" si="10"/>
        <v>27221.684000000001</v>
      </c>
      <c r="AM18" s="65"/>
    </row>
    <row r="19" spans="1:39" ht="10.15" customHeight="1" x14ac:dyDescent="0.25">
      <c r="A19" s="26"/>
      <c r="B19" s="17"/>
      <c r="C19" s="11"/>
      <c r="D19" s="11"/>
      <c r="E19" s="12"/>
      <c r="F19" s="12"/>
      <c r="G19" s="21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65"/>
    </row>
    <row r="20" spans="1:39" ht="34.9" customHeight="1" x14ac:dyDescent="0.25">
      <c r="A20" s="70" t="s">
        <v>7</v>
      </c>
      <c r="B20" s="22" t="s">
        <v>35</v>
      </c>
      <c r="C20" s="11">
        <v>2003.585</v>
      </c>
      <c r="D20" s="11"/>
      <c r="E20" s="23" t="s">
        <v>26</v>
      </c>
      <c r="F20" s="12" t="s">
        <v>93</v>
      </c>
      <c r="G20" s="13" t="s">
        <v>94</v>
      </c>
      <c r="I20" s="40"/>
      <c r="J20" s="40"/>
      <c r="K20" s="40"/>
      <c r="L20" s="54">
        <f>$H$2*$C$20*2</f>
        <v>5610.0379999999996</v>
      </c>
      <c r="M20" s="54">
        <f t="shared" ref="M20:O20" si="11">$H$2*$C$20*2</f>
        <v>5610.0379999999996</v>
      </c>
      <c r="N20" s="54">
        <f t="shared" si="11"/>
        <v>5610.0379999999996</v>
      </c>
      <c r="O20" s="54">
        <f t="shared" si="11"/>
        <v>5610.0379999999996</v>
      </c>
      <c r="P20" s="37"/>
      <c r="Q20" s="37"/>
      <c r="R20" s="37"/>
      <c r="S20" s="37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65"/>
    </row>
    <row r="21" spans="1:39" ht="10.15" customHeight="1" x14ac:dyDescent="0.25">
      <c r="A21" s="26"/>
      <c r="B21" s="22"/>
      <c r="C21" s="11"/>
      <c r="D21" s="11"/>
      <c r="E21" s="23"/>
      <c r="F21" s="12"/>
      <c r="G21" s="13"/>
      <c r="I21" s="40"/>
      <c r="J21" s="40"/>
      <c r="K21" s="40"/>
      <c r="L21" s="54"/>
      <c r="M21" s="54"/>
      <c r="N21" s="54"/>
      <c r="O21" s="54"/>
      <c r="P21" s="37"/>
      <c r="Q21" s="37"/>
      <c r="R21" s="37"/>
      <c r="S21" s="37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65"/>
    </row>
    <row r="22" spans="1:39" ht="33" customHeight="1" x14ac:dyDescent="0.25">
      <c r="A22" s="70" t="s">
        <v>11</v>
      </c>
      <c r="B22" s="22" t="s">
        <v>24</v>
      </c>
      <c r="C22" s="11">
        <v>2003.585</v>
      </c>
      <c r="D22" s="11"/>
      <c r="E22" s="23" t="s">
        <v>26</v>
      </c>
      <c r="F22" s="12" t="s">
        <v>93</v>
      </c>
      <c r="G22" s="13" t="s">
        <v>94</v>
      </c>
      <c r="I22" s="56"/>
      <c r="J22" s="56"/>
      <c r="K22" s="56"/>
      <c r="L22" s="54">
        <f>$H$2*$C$22*2</f>
        <v>5610.0379999999996</v>
      </c>
      <c r="M22" s="54">
        <f t="shared" ref="M22:O22" si="12">$H$2*$C$22*2</f>
        <v>5610.0379999999996</v>
      </c>
      <c r="N22" s="54">
        <f t="shared" si="12"/>
        <v>5610.0379999999996</v>
      </c>
      <c r="O22" s="54">
        <f t="shared" si="12"/>
        <v>5610.0379999999996</v>
      </c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65"/>
    </row>
    <row r="23" spans="1:39" s="71" customFormat="1" ht="10.15" customHeight="1" x14ac:dyDescent="0.25">
      <c r="A23" s="47"/>
      <c r="B23" s="48"/>
      <c r="C23" s="49"/>
      <c r="D23" s="49"/>
      <c r="E23" s="49"/>
      <c r="F23" s="49"/>
      <c r="G23" s="49"/>
      <c r="I23" s="41"/>
      <c r="J23" s="41"/>
      <c r="K23" s="41"/>
      <c r="L23" s="41"/>
      <c r="M23" s="41"/>
      <c r="N23" s="41"/>
      <c r="O23" s="72"/>
      <c r="P23" s="72"/>
      <c r="Q23" s="72"/>
      <c r="R23" s="72"/>
      <c r="S23" s="72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73"/>
    </row>
    <row r="24" spans="1:39" s="71" customFormat="1" ht="10.15" hidden="1" customHeight="1" x14ac:dyDescent="0.25">
      <c r="A24" s="47"/>
      <c r="B24" s="48"/>
      <c r="C24" s="49"/>
      <c r="D24" s="49"/>
      <c r="E24" s="49"/>
      <c r="F24" s="49"/>
      <c r="G24" s="49"/>
      <c r="I24" s="41"/>
      <c r="J24" s="41"/>
      <c r="K24" s="41"/>
      <c r="L24" s="41"/>
      <c r="M24" s="41"/>
      <c r="N24" s="41"/>
      <c r="O24" s="72"/>
      <c r="P24" s="72"/>
      <c r="Q24" s="72"/>
      <c r="R24" s="72"/>
      <c r="S24" s="72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73"/>
    </row>
    <row r="25" spans="1:39" s="71" customFormat="1" ht="10.15" hidden="1" customHeight="1" x14ac:dyDescent="0.25">
      <c r="A25" s="47"/>
      <c r="B25" s="48"/>
      <c r="C25" s="49"/>
      <c r="D25" s="49"/>
      <c r="E25" s="49"/>
      <c r="F25" s="49"/>
      <c r="G25" s="49"/>
      <c r="I25" s="41"/>
      <c r="J25" s="41"/>
      <c r="K25" s="41"/>
      <c r="L25" s="41"/>
      <c r="M25" s="41"/>
      <c r="N25" s="41"/>
      <c r="O25" s="72"/>
      <c r="P25" s="72"/>
      <c r="Q25" s="72"/>
      <c r="R25" s="72"/>
      <c r="S25" s="72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73"/>
    </row>
    <row r="26" spans="1:39" ht="33" customHeight="1" x14ac:dyDescent="0.25">
      <c r="A26" s="74" t="s">
        <v>8</v>
      </c>
      <c r="B26" s="22" t="s">
        <v>36</v>
      </c>
      <c r="C26" s="11">
        <v>37500</v>
      </c>
      <c r="D26" s="11"/>
      <c r="E26" s="12" t="s">
        <v>17</v>
      </c>
      <c r="F26" s="23" t="s">
        <v>20</v>
      </c>
      <c r="G26" s="13" t="s">
        <v>29</v>
      </c>
      <c r="I26" s="54">
        <f>$H$2*$C$26</f>
        <v>52500</v>
      </c>
      <c r="J26" s="58"/>
      <c r="K26" s="56"/>
      <c r="L26" s="56"/>
      <c r="M26" s="56"/>
      <c r="N26" s="56"/>
      <c r="O26" s="58"/>
      <c r="P26" s="56"/>
      <c r="Q26" s="56"/>
      <c r="R26" s="56"/>
      <c r="S26" s="56"/>
      <c r="T26" s="58"/>
      <c r="U26" s="56"/>
      <c r="V26" s="56"/>
      <c r="W26" s="56"/>
      <c r="X26" s="56"/>
      <c r="Y26" s="40"/>
      <c r="Z26" s="40"/>
      <c r="AA26" s="40"/>
      <c r="AB26" s="40"/>
      <c r="AC26" s="58"/>
      <c r="AD26" s="56"/>
      <c r="AE26" s="56"/>
      <c r="AF26" s="56"/>
      <c r="AG26" s="56"/>
      <c r="AH26" s="58"/>
      <c r="AI26" s="56"/>
      <c r="AJ26" s="56"/>
      <c r="AK26" s="56"/>
      <c r="AL26" s="56"/>
      <c r="AM26" s="65"/>
    </row>
    <row r="27" spans="1:39" ht="10.15" customHeight="1" x14ac:dyDescent="0.25">
      <c r="A27" s="26"/>
      <c r="B27" s="22"/>
      <c r="C27" s="11"/>
      <c r="D27" s="11"/>
      <c r="E27" s="12"/>
      <c r="F27" s="23"/>
      <c r="G27" s="13"/>
      <c r="I27" s="54"/>
      <c r="J27" s="58"/>
      <c r="K27" s="56"/>
      <c r="L27" s="56"/>
      <c r="M27" s="56"/>
      <c r="N27" s="56"/>
      <c r="O27" s="58"/>
      <c r="P27" s="56"/>
      <c r="Q27" s="56"/>
      <c r="R27" s="56"/>
      <c r="S27" s="56"/>
      <c r="T27" s="58"/>
      <c r="U27" s="56"/>
      <c r="V27" s="56"/>
      <c r="W27" s="56"/>
      <c r="X27" s="56"/>
      <c r="Y27" s="40"/>
      <c r="Z27" s="40"/>
      <c r="AA27" s="40"/>
      <c r="AB27" s="40"/>
      <c r="AC27" s="58"/>
      <c r="AD27" s="56"/>
      <c r="AE27" s="56"/>
      <c r="AF27" s="56"/>
      <c r="AG27" s="56"/>
      <c r="AH27" s="58"/>
      <c r="AI27" s="56"/>
      <c r="AJ27" s="56"/>
      <c r="AK27" s="56"/>
      <c r="AL27" s="56"/>
      <c r="AM27" s="65"/>
    </row>
    <row r="28" spans="1:39" ht="27" customHeight="1" x14ac:dyDescent="0.25">
      <c r="A28" s="70" t="s">
        <v>22</v>
      </c>
      <c r="B28" s="17" t="s">
        <v>30</v>
      </c>
      <c r="C28" s="11">
        <v>12144</v>
      </c>
      <c r="D28" s="11"/>
      <c r="E28" s="12" t="s">
        <v>95</v>
      </c>
      <c r="F28" s="12" t="s">
        <v>93</v>
      </c>
      <c r="G28" s="13" t="s">
        <v>94</v>
      </c>
      <c r="I28" s="54"/>
      <c r="J28" s="40"/>
      <c r="K28" s="40"/>
      <c r="L28" s="54">
        <f>$H$2*$C$28*2</f>
        <v>34003.199999999997</v>
      </c>
      <c r="M28" s="54">
        <f t="shared" ref="M28:O28" si="13">$H$2*$C$28*2</f>
        <v>34003.199999999997</v>
      </c>
      <c r="N28" s="54">
        <f t="shared" si="13"/>
        <v>34003.199999999997</v>
      </c>
      <c r="O28" s="54">
        <f t="shared" si="13"/>
        <v>34003.199999999997</v>
      </c>
      <c r="P28" s="37"/>
      <c r="Q28" s="37"/>
      <c r="R28" s="37"/>
      <c r="S28" s="37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65"/>
    </row>
    <row r="29" spans="1:39" ht="10.15" customHeight="1" x14ac:dyDescent="0.25">
      <c r="A29" s="26"/>
      <c r="B29" s="22"/>
      <c r="C29" s="11"/>
      <c r="D29" s="11"/>
      <c r="E29" s="12"/>
      <c r="F29" s="12"/>
      <c r="G29" s="13"/>
      <c r="I29" s="56"/>
      <c r="J29" s="56"/>
      <c r="K29" s="56"/>
      <c r="L29" s="56"/>
      <c r="M29" s="56"/>
      <c r="N29" s="56"/>
      <c r="O29" s="59"/>
      <c r="P29" s="37"/>
      <c r="Q29" s="37"/>
      <c r="R29" s="37"/>
      <c r="S29" s="37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55"/>
    </row>
    <row r="30" spans="1:39" x14ac:dyDescent="0.25">
      <c r="A30" s="24"/>
      <c r="I30" s="80"/>
      <c r="J30" s="80"/>
      <c r="K30" s="80"/>
      <c r="L30" s="80"/>
      <c r="M30" s="80"/>
      <c r="N30" s="80"/>
      <c r="O30" s="81"/>
      <c r="P30" s="81"/>
      <c r="Q30" s="81"/>
      <c r="R30" s="81"/>
      <c r="S30" s="81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2"/>
    </row>
    <row r="31" spans="1:39" x14ac:dyDescent="0.25">
      <c r="A31" s="24"/>
      <c r="B31" s="78" t="s">
        <v>96</v>
      </c>
      <c r="C31" s="79"/>
      <c r="D31" s="75"/>
      <c r="E31" s="76"/>
      <c r="F31" s="76"/>
      <c r="G31" s="77"/>
      <c r="I31" s="60">
        <f>SUM(I2:I28)</f>
        <v>213317.60016</v>
      </c>
      <c r="J31" s="60">
        <f t="shared" ref="J31:AL31" si="14">SUM(J2:J28)</f>
        <v>225578.89872</v>
      </c>
      <c r="K31" s="60">
        <f t="shared" si="14"/>
        <v>225578.89872</v>
      </c>
      <c r="L31" s="60">
        <f t="shared" si="14"/>
        <v>270802.17472000001</v>
      </c>
      <c r="M31" s="60">
        <f t="shared" si="14"/>
        <v>270802.17472000001</v>
      </c>
      <c r="N31" s="60">
        <f t="shared" si="14"/>
        <v>270802.17472000001</v>
      </c>
      <c r="O31" s="60">
        <f t="shared" si="14"/>
        <v>270802.17472000001</v>
      </c>
      <c r="P31" s="60">
        <f t="shared" si="14"/>
        <v>180778.89872</v>
      </c>
      <c r="Q31" s="60">
        <f t="shared" si="14"/>
        <v>225578.89872</v>
      </c>
      <c r="R31" s="60">
        <f t="shared" si="14"/>
        <v>225578.89872</v>
      </c>
      <c r="S31" s="60">
        <f t="shared" si="14"/>
        <v>180778.89872</v>
      </c>
      <c r="T31" s="60">
        <f t="shared" si="14"/>
        <v>180778.89872</v>
      </c>
      <c r="U31" s="60">
        <f t="shared" si="14"/>
        <v>180778.89872</v>
      </c>
      <c r="V31" s="60">
        <f t="shared" si="14"/>
        <v>180778.89872</v>
      </c>
      <c r="W31" s="60">
        <f t="shared" si="14"/>
        <v>225578.89872</v>
      </c>
      <c r="X31" s="60">
        <f t="shared" si="14"/>
        <v>225578.89872</v>
      </c>
      <c r="Y31" s="60">
        <f t="shared" si="14"/>
        <v>180778.89872</v>
      </c>
      <c r="Z31" s="60">
        <f t="shared" si="14"/>
        <v>180778.89872</v>
      </c>
      <c r="AA31" s="60">
        <f t="shared" si="14"/>
        <v>180778.89872</v>
      </c>
      <c r="AB31" s="60">
        <f t="shared" si="14"/>
        <v>180778.89872</v>
      </c>
      <c r="AC31" s="60">
        <f t="shared" si="14"/>
        <v>180778.89872</v>
      </c>
      <c r="AD31" s="60">
        <f t="shared" si="14"/>
        <v>225578.89872</v>
      </c>
      <c r="AE31" s="60">
        <f t="shared" si="14"/>
        <v>225578.89872</v>
      </c>
      <c r="AF31" s="60">
        <f t="shared" si="14"/>
        <v>180778.89872</v>
      </c>
      <c r="AG31" s="60">
        <f t="shared" si="14"/>
        <v>180778.89872</v>
      </c>
      <c r="AH31" s="60">
        <f t="shared" si="14"/>
        <v>180778.89872</v>
      </c>
      <c r="AI31" s="60">
        <f t="shared" si="14"/>
        <v>180778.89872</v>
      </c>
      <c r="AJ31" s="60">
        <f t="shared" si="14"/>
        <v>225578.89872</v>
      </c>
      <c r="AK31" s="60">
        <f t="shared" si="14"/>
        <v>225578.89872</v>
      </c>
      <c r="AL31" s="60">
        <f t="shared" si="14"/>
        <v>180778.89872</v>
      </c>
      <c r="AM31" s="65"/>
    </row>
    <row r="32" spans="1:39" x14ac:dyDescent="0.25">
      <c r="I32"/>
      <c r="J32"/>
      <c r="K32"/>
      <c r="L32"/>
      <c r="M32"/>
      <c r="N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x14ac:dyDescent="0.25">
      <c r="A33" s="83"/>
      <c r="B33" s="20" t="s">
        <v>97</v>
      </c>
      <c r="I33"/>
      <c r="J33"/>
      <c r="K33"/>
      <c r="L33"/>
      <c r="M33"/>
      <c r="N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 s="62"/>
      <c r="AJ33" s="63"/>
      <c r="AK33" s="63"/>
      <c r="AL33"/>
    </row>
    <row r="34" spans="1:38" ht="7.15" customHeight="1" x14ac:dyDescent="0.25">
      <c r="I34"/>
      <c r="J34"/>
      <c r="K34"/>
      <c r="L34"/>
      <c r="M34"/>
      <c r="N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x14ac:dyDescent="0.25">
      <c r="A35" s="84"/>
      <c r="B35" s="20" t="s">
        <v>98</v>
      </c>
      <c r="I35"/>
      <c r="J35"/>
      <c r="K35"/>
      <c r="L35"/>
      <c r="M35"/>
      <c r="N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ht="7.15" customHeight="1" x14ac:dyDescent="0.25">
      <c r="I36"/>
      <c r="J36"/>
      <c r="K36"/>
      <c r="L36"/>
      <c r="M36"/>
      <c r="N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x14ac:dyDescent="0.25">
      <c r="A37" s="85"/>
      <c r="B37" s="20" t="s">
        <v>99</v>
      </c>
      <c r="I37"/>
      <c r="J37"/>
      <c r="K37"/>
      <c r="L37"/>
      <c r="M37"/>
      <c r="N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ht="7.15" customHeight="1" x14ac:dyDescent="0.25">
      <c r="I38"/>
      <c r="J38"/>
      <c r="K38"/>
      <c r="L38"/>
      <c r="M38"/>
      <c r="N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x14ac:dyDescent="0.25">
      <c r="A39" s="126"/>
      <c r="B39" s="20" t="s">
        <v>111</v>
      </c>
      <c r="L39" s="61"/>
    </row>
    <row r="41" spans="1:38" x14ac:dyDescent="0.25">
      <c r="AI41" s="62"/>
      <c r="AJ41" s="63"/>
    </row>
    <row r="43" spans="1:38" x14ac:dyDescent="0.25">
      <c r="AJ43" s="64"/>
    </row>
  </sheetData>
  <sheetProtection sheet="1" objects="1" scenarios="1"/>
  <mergeCells count="2">
    <mergeCell ref="E3:E6"/>
    <mergeCell ref="F3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zoomScale="80" zoomScaleNormal="80" zoomScaleSheetLayoutView="80" workbookViewId="0">
      <selection activeCell="A3" sqref="A3"/>
    </sheetView>
  </sheetViews>
  <sheetFormatPr defaultColWidth="9.140625" defaultRowHeight="15" x14ac:dyDescent="0.25"/>
  <cols>
    <col min="1" max="1" width="47.140625" style="27" customWidth="1"/>
    <col min="2" max="2" width="17.7109375" style="4" customWidth="1"/>
    <col min="3" max="3" width="17.7109375" style="4" hidden="1" customWidth="1"/>
    <col min="4" max="4" width="15" style="5" customWidth="1"/>
    <col min="5" max="5" width="13.7109375" style="5" customWidth="1"/>
    <col min="6" max="6" width="33" style="6" bestFit="1" customWidth="1"/>
    <col min="7" max="7" width="9.140625" style="7"/>
    <col min="8" max="8" width="10.7109375" style="7" customWidth="1"/>
    <col min="9" max="38" width="10.7109375" style="100" customWidth="1"/>
    <col min="39" max="16384" width="9.140625" style="7"/>
  </cols>
  <sheetData>
    <row r="1" spans="1:40" ht="18" customHeight="1" x14ac:dyDescent="0.25">
      <c r="A1" s="34" t="s">
        <v>27</v>
      </c>
      <c r="B1" s="33"/>
      <c r="C1" s="33"/>
      <c r="D1" s="33"/>
      <c r="E1" s="33"/>
      <c r="F1" s="33"/>
      <c r="H1" s="95" t="s">
        <v>96</v>
      </c>
      <c r="I1" s="96" t="s">
        <v>58</v>
      </c>
      <c r="J1" s="96" t="s">
        <v>59</v>
      </c>
      <c r="K1" s="96" t="s">
        <v>60</v>
      </c>
      <c r="L1" s="96" t="s">
        <v>61</v>
      </c>
      <c r="M1" s="96" t="s">
        <v>62</v>
      </c>
      <c r="N1" s="96" t="s">
        <v>63</v>
      </c>
      <c r="O1" s="96" t="s">
        <v>64</v>
      </c>
      <c r="P1" s="96" t="s">
        <v>65</v>
      </c>
      <c r="Q1" s="96" t="s">
        <v>66</v>
      </c>
      <c r="R1" s="96" t="s">
        <v>67</v>
      </c>
      <c r="S1" s="96" t="s">
        <v>68</v>
      </c>
      <c r="T1" s="96" t="s">
        <v>69</v>
      </c>
      <c r="U1" s="96" t="s">
        <v>70</v>
      </c>
      <c r="V1" s="96" t="s">
        <v>71</v>
      </c>
      <c r="W1" s="96" t="s">
        <v>72</v>
      </c>
      <c r="X1" s="96" t="s">
        <v>73</v>
      </c>
      <c r="Y1" s="96" t="s">
        <v>74</v>
      </c>
      <c r="Z1" s="96" t="s">
        <v>75</v>
      </c>
      <c r="AA1" s="96" t="s">
        <v>76</v>
      </c>
      <c r="AB1" s="96" t="s">
        <v>77</v>
      </c>
      <c r="AC1" s="96" t="s">
        <v>78</v>
      </c>
      <c r="AD1" s="96" t="s">
        <v>79</v>
      </c>
      <c r="AE1" s="96" t="s">
        <v>80</v>
      </c>
      <c r="AF1" s="96" t="s">
        <v>81</v>
      </c>
      <c r="AG1" s="96" t="s">
        <v>82</v>
      </c>
      <c r="AH1" s="96" t="s">
        <v>83</v>
      </c>
      <c r="AI1" s="96" t="s">
        <v>84</v>
      </c>
      <c r="AJ1" s="96" t="s">
        <v>85</v>
      </c>
      <c r="AK1" s="96" t="s">
        <v>86</v>
      </c>
      <c r="AL1" s="96" t="s">
        <v>87</v>
      </c>
    </row>
    <row r="2" spans="1:40" s="3" customFormat="1" ht="18" customHeight="1" x14ac:dyDescent="0.25">
      <c r="A2" s="47" t="s">
        <v>0</v>
      </c>
      <c r="B2" s="2" t="s">
        <v>15</v>
      </c>
      <c r="C2" s="2"/>
      <c r="D2" s="2" t="s">
        <v>13</v>
      </c>
      <c r="E2" s="2" t="s">
        <v>14</v>
      </c>
      <c r="F2" s="2" t="s">
        <v>12</v>
      </c>
      <c r="G2" s="124">
        <v>1</v>
      </c>
      <c r="H2" s="101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3"/>
    </row>
    <row r="3" spans="1:40" ht="18" customHeight="1" x14ac:dyDescent="0.25">
      <c r="A3" s="24" t="s">
        <v>1</v>
      </c>
      <c r="B3" s="1">
        <v>3127.74</v>
      </c>
      <c r="C3" s="1"/>
      <c r="D3" s="128"/>
      <c r="E3" s="129"/>
      <c r="F3" s="130" t="s">
        <v>55</v>
      </c>
      <c r="H3" s="98">
        <f>SUM(I3:AL3)</f>
        <v>1125986.3999999997</v>
      </c>
      <c r="I3" s="98">
        <f>$B$3*12</f>
        <v>37532.879999999997</v>
      </c>
      <c r="J3" s="98">
        <f t="shared" ref="J3:AL3" si="0">$B$3*12</f>
        <v>37532.879999999997</v>
      </c>
      <c r="K3" s="98">
        <f t="shared" si="0"/>
        <v>37532.879999999997</v>
      </c>
      <c r="L3" s="98">
        <f t="shared" si="0"/>
        <v>37532.879999999997</v>
      </c>
      <c r="M3" s="98">
        <f t="shared" si="0"/>
        <v>37532.879999999997</v>
      </c>
      <c r="N3" s="98">
        <f t="shared" si="0"/>
        <v>37532.879999999997</v>
      </c>
      <c r="O3" s="98">
        <f t="shared" si="0"/>
        <v>37532.879999999997</v>
      </c>
      <c r="P3" s="98">
        <f t="shared" si="0"/>
        <v>37532.879999999997</v>
      </c>
      <c r="Q3" s="98">
        <f t="shared" si="0"/>
        <v>37532.879999999997</v>
      </c>
      <c r="R3" s="98">
        <f t="shared" si="0"/>
        <v>37532.879999999997</v>
      </c>
      <c r="S3" s="98">
        <f t="shared" si="0"/>
        <v>37532.879999999997</v>
      </c>
      <c r="T3" s="98">
        <f t="shared" si="0"/>
        <v>37532.879999999997</v>
      </c>
      <c r="U3" s="98">
        <f t="shared" si="0"/>
        <v>37532.879999999997</v>
      </c>
      <c r="V3" s="98">
        <f t="shared" si="0"/>
        <v>37532.879999999997</v>
      </c>
      <c r="W3" s="98">
        <f t="shared" si="0"/>
        <v>37532.879999999997</v>
      </c>
      <c r="X3" s="98">
        <f t="shared" si="0"/>
        <v>37532.879999999997</v>
      </c>
      <c r="Y3" s="98">
        <f t="shared" si="0"/>
        <v>37532.879999999997</v>
      </c>
      <c r="Z3" s="98">
        <f t="shared" si="0"/>
        <v>37532.879999999997</v>
      </c>
      <c r="AA3" s="98">
        <f t="shared" si="0"/>
        <v>37532.879999999997</v>
      </c>
      <c r="AB3" s="98">
        <f t="shared" si="0"/>
        <v>37532.879999999997</v>
      </c>
      <c r="AC3" s="98">
        <f t="shared" si="0"/>
        <v>37532.879999999997</v>
      </c>
      <c r="AD3" s="98">
        <f t="shared" si="0"/>
        <v>37532.879999999997</v>
      </c>
      <c r="AE3" s="98">
        <f t="shared" si="0"/>
        <v>37532.879999999997</v>
      </c>
      <c r="AF3" s="98">
        <f t="shared" si="0"/>
        <v>37532.879999999997</v>
      </c>
      <c r="AG3" s="98">
        <f t="shared" si="0"/>
        <v>37532.879999999997</v>
      </c>
      <c r="AH3" s="98">
        <f t="shared" si="0"/>
        <v>37532.879999999997</v>
      </c>
      <c r="AI3" s="98">
        <f t="shared" si="0"/>
        <v>37532.879999999997</v>
      </c>
      <c r="AJ3" s="98">
        <f t="shared" si="0"/>
        <v>37532.879999999997</v>
      </c>
      <c r="AK3" s="98">
        <f t="shared" si="0"/>
        <v>37532.879999999997</v>
      </c>
      <c r="AL3" s="98">
        <f t="shared" si="0"/>
        <v>37532.879999999997</v>
      </c>
    </row>
    <row r="4" spans="1:40" ht="18" customHeight="1" x14ac:dyDescent="0.25">
      <c r="A4" s="24" t="s">
        <v>100</v>
      </c>
      <c r="B4" s="1">
        <v>2510.1999999999998</v>
      </c>
      <c r="C4" s="1"/>
      <c r="D4" s="128"/>
      <c r="E4" s="129"/>
      <c r="F4" s="131"/>
      <c r="H4" s="98">
        <f>SUM(I4:AL4)</f>
        <v>903672.00000000047</v>
      </c>
      <c r="I4" s="98">
        <f>$B$4*12</f>
        <v>30122.399999999998</v>
      </c>
      <c r="J4" s="98">
        <f t="shared" ref="J4:AL4" si="1">$B$4*12</f>
        <v>30122.399999999998</v>
      </c>
      <c r="K4" s="98">
        <f t="shared" si="1"/>
        <v>30122.399999999998</v>
      </c>
      <c r="L4" s="98">
        <f t="shared" si="1"/>
        <v>30122.399999999998</v>
      </c>
      <c r="M4" s="98">
        <f t="shared" si="1"/>
        <v>30122.399999999998</v>
      </c>
      <c r="N4" s="98">
        <f t="shared" si="1"/>
        <v>30122.399999999998</v>
      </c>
      <c r="O4" s="98">
        <f t="shared" si="1"/>
        <v>30122.399999999998</v>
      </c>
      <c r="P4" s="98">
        <f t="shared" si="1"/>
        <v>30122.399999999998</v>
      </c>
      <c r="Q4" s="98">
        <f t="shared" si="1"/>
        <v>30122.399999999998</v>
      </c>
      <c r="R4" s="98">
        <f t="shared" si="1"/>
        <v>30122.399999999998</v>
      </c>
      <c r="S4" s="98">
        <f t="shared" si="1"/>
        <v>30122.399999999998</v>
      </c>
      <c r="T4" s="98">
        <f t="shared" si="1"/>
        <v>30122.399999999998</v>
      </c>
      <c r="U4" s="98">
        <f t="shared" si="1"/>
        <v>30122.399999999998</v>
      </c>
      <c r="V4" s="98">
        <f t="shared" si="1"/>
        <v>30122.399999999998</v>
      </c>
      <c r="W4" s="98">
        <f t="shared" si="1"/>
        <v>30122.399999999998</v>
      </c>
      <c r="X4" s="98">
        <f t="shared" si="1"/>
        <v>30122.399999999998</v>
      </c>
      <c r="Y4" s="98">
        <f t="shared" si="1"/>
        <v>30122.399999999998</v>
      </c>
      <c r="Z4" s="98">
        <f t="shared" si="1"/>
        <v>30122.399999999998</v>
      </c>
      <c r="AA4" s="98">
        <f t="shared" si="1"/>
        <v>30122.399999999998</v>
      </c>
      <c r="AB4" s="98">
        <f t="shared" si="1"/>
        <v>30122.399999999998</v>
      </c>
      <c r="AC4" s="98">
        <f t="shared" si="1"/>
        <v>30122.399999999998</v>
      </c>
      <c r="AD4" s="98">
        <f t="shared" si="1"/>
        <v>30122.399999999998</v>
      </c>
      <c r="AE4" s="98">
        <f t="shared" si="1"/>
        <v>30122.399999999998</v>
      </c>
      <c r="AF4" s="98">
        <f t="shared" si="1"/>
        <v>30122.399999999998</v>
      </c>
      <c r="AG4" s="98">
        <f t="shared" si="1"/>
        <v>30122.399999999998</v>
      </c>
      <c r="AH4" s="98">
        <f t="shared" si="1"/>
        <v>30122.399999999998</v>
      </c>
      <c r="AI4" s="98">
        <f t="shared" si="1"/>
        <v>30122.399999999998</v>
      </c>
      <c r="AJ4" s="98">
        <f t="shared" si="1"/>
        <v>30122.399999999998</v>
      </c>
      <c r="AK4" s="98">
        <f t="shared" si="1"/>
        <v>30122.399999999998</v>
      </c>
      <c r="AL4" s="98">
        <f t="shared" si="1"/>
        <v>30122.399999999998</v>
      </c>
    </row>
    <row r="5" spans="1:40" s="10" customFormat="1" ht="18" customHeight="1" x14ac:dyDescent="0.25">
      <c r="A5" s="25" t="s">
        <v>9</v>
      </c>
      <c r="B5" s="2"/>
      <c r="C5" s="2"/>
      <c r="D5" s="128"/>
      <c r="E5" s="129"/>
      <c r="F5" s="9" t="s">
        <v>103</v>
      </c>
      <c r="H5" s="96">
        <f>SUM(I5:AL5)</f>
        <v>2029658.4000000006</v>
      </c>
      <c r="I5" s="105">
        <f>I4+I3</f>
        <v>67655.28</v>
      </c>
      <c r="J5" s="105">
        <f t="shared" ref="J5:AL5" si="2">J4+J3</f>
        <v>67655.28</v>
      </c>
      <c r="K5" s="105">
        <f t="shared" si="2"/>
        <v>67655.28</v>
      </c>
      <c r="L5" s="105">
        <f t="shared" si="2"/>
        <v>67655.28</v>
      </c>
      <c r="M5" s="105">
        <f t="shared" si="2"/>
        <v>67655.28</v>
      </c>
      <c r="N5" s="105">
        <f t="shared" si="2"/>
        <v>67655.28</v>
      </c>
      <c r="O5" s="105">
        <f t="shared" si="2"/>
        <v>67655.28</v>
      </c>
      <c r="P5" s="105">
        <f t="shared" si="2"/>
        <v>67655.28</v>
      </c>
      <c r="Q5" s="105">
        <f t="shared" si="2"/>
        <v>67655.28</v>
      </c>
      <c r="R5" s="105">
        <f t="shared" si="2"/>
        <v>67655.28</v>
      </c>
      <c r="S5" s="105">
        <f t="shared" si="2"/>
        <v>67655.28</v>
      </c>
      <c r="T5" s="105">
        <f t="shared" si="2"/>
        <v>67655.28</v>
      </c>
      <c r="U5" s="105">
        <f t="shared" si="2"/>
        <v>67655.28</v>
      </c>
      <c r="V5" s="105">
        <f t="shared" si="2"/>
        <v>67655.28</v>
      </c>
      <c r="W5" s="105">
        <f t="shared" si="2"/>
        <v>67655.28</v>
      </c>
      <c r="X5" s="105">
        <f t="shared" si="2"/>
        <v>67655.28</v>
      </c>
      <c r="Y5" s="105">
        <f t="shared" si="2"/>
        <v>67655.28</v>
      </c>
      <c r="Z5" s="105">
        <f t="shared" si="2"/>
        <v>67655.28</v>
      </c>
      <c r="AA5" s="105">
        <f t="shared" si="2"/>
        <v>67655.28</v>
      </c>
      <c r="AB5" s="105">
        <f t="shared" si="2"/>
        <v>67655.28</v>
      </c>
      <c r="AC5" s="105">
        <f t="shared" si="2"/>
        <v>67655.28</v>
      </c>
      <c r="AD5" s="105">
        <f t="shared" si="2"/>
        <v>67655.28</v>
      </c>
      <c r="AE5" s="105">
        <f t="shared" si="2"/>
        <v>67655.28</v>
      </c>
      <c r="AF5" s="105">
        <f t="shared" si="2"/>
        <v>67655.28</v>
      </c>
      <c r="AG5" s="105">
        <f t="shared" si="2"/>
        <v>67655.28</v>
      </c>
      <c r="AH5" s="105">
        <f t="shared" si="2"/>
        <v>67655.28</v>
      </c>
      <c r="AI5" s="105">
        <f t="shared" si="2"/>
        <v>67655.28</v>
      </c>
      <c r="AJ5" s="105">
        <f t="shared" si="2"/>
        <v>67655.28</v>
      </c>
      <c r="AK5" s="105">
        <f t="shared" si="2"/>
        <v>67655.28</v>
      </c>
      <c r="AL5" s="105">
        <f t="shared" si="2"/>
        <v>67655.28</v>
      </c>
    </row>
    <row r="6" spans="1:40" s="90" customFormat="1" ht="18" customHeight="1" x14ac:dyDescent="0.25">
      <c r="A6" s="86"/>
      <c r="B6" s="87"/>
      <c r="C6" s="87"/>
      <c r="D6" s="76"/>
      <c r="E6" s="88"/>
      <c r="F6" s="89"/>
      <c r="H6" s="106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8"/>
      <c r="AN6" s="108"/>
    </row>
    <row r="7" spans="1:40" s="15" customFormat="1" ht="18" customHeight="1" x14ac:dyDescent="0.25">
      <c r="A7" s="47" t="s">
        <v>37</v>
      </c>
      <c r="B7" s="2" t="s">
        <v>15</v>
      </c>
      <c r="C7" s="2" t="s">
        <v>16</v>
      </c>
      <c r="D7" s="2" t="s">
        <v>13</v>
      </c>
      <c r="E7" s="2" t="s">
        <v>14</v>
      </c>
      <c r="F7" s="2" t="s">
        <v>12</v>
      </c>
      <c r="H7" s="98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</row>
    <row r="8" spans="1:40" ht="18" customHeight="1" x14ac:dyDescent="0.25">
      <c r="A8" s="91" t="s">
        <v>101</v>
      </c>
      <c r="B8" s="1">
        <v>42000</v>
      </c>
      <c r="C8" s="1"/>
      <c r="D8" s="8" t="s">
        <v>10</v>
      </c>
      <c r="E8" s="8" t="s">
        <v>23</v>
      </c>
      <c r="F8" s="9"/>
      <c r="H8" s="98">
        <f>SUM(I8:AL8)</f>
        <v>42000</v>
      </c>
      <c r="I8" s="98">
        <f>$B$8</f>
        <v>42000</v>
      </c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</row>
    <row r="9" spans="1:40" ht="34.9" customHeight="1" x14ac:dyDescent="0.25">
      <c r="A9" s="93" t="s">
        <v>102</v>
      </c>
      <c r="B9" s="14">
        <v>1963.2332563510379</v>
      </c>
      <c r="C9" s="14"/>
      <c r="D9" s="8" t="s">
        <v>19</v>
      </c>
      <c r="E9" s="8" t="s">
        <v>23</v>
      </c>
      <c r="F9" s="92" t="s">
        <v>104</v>
      </c>
      <c r="H9" s="98">
        <f>SUM(I9:AL9)</f>
        <v>58896.997690531112</v>
      </c>
      <c r="I9" s="98">
        <f>$B$9</f>
        <v>1963.2332563510379</v>
      </c>
      <c r="J9" s="98">
        <f t="shared" ref="J9:AL9" si="3">$B$9</f>
        <v>1963.2332563510379</v>
      </c>
      <c r="K9" s="98">
        <f t="shared" si="3"/>
        <v>1963.2332563510379</v>
      </c>
      <c r="L9" s="98">
        <f t="shared" si="3"/>
        <v>1963.2332563510379</v>
      </c>
      <c r="M9" s="98">
        <f t="shared" si="3"/>
        <v>1963.2332563510379</v>
      </c>
      <c r="N9" s="98">
        <f t="shared" si="3"/>
        <v>1963.2332563510379</v>
      </c>
      <c r="O9" s="98">
        <f t="shared" si="3"/>
        <v>1963.2332563510379</v>
      </c>
      <c r="P9" s="98">
        <f t="shared" si="3"/>
        <v>1963.2332563510379</v>
      </c>
      <c r="Q9" s="98">
        <f t="shared" si="3"/>
        <v>1963.2332563510379</v>
      </c>
      <c r="R9" s="98">
        <f t="shared" si="3"/>
        <v>1963.2332563510379</v>
      </c>
      <c r="S9" s="98">
        <f t="shared" si="3"/>
        <v>1963.2332563510379</v>
      </c>
      <c r="T9" s="98">
        <f t="shared" si="3"/>
        <v>1963.2332563510379</v>
      </c>
      <c r="U9" s="98">
        <f t="shared" si="3"/>
        <v>1963.2332563510379</v>
      </c>
      <c r="V9" s="98">
        <f t="shared" si="3"/>
        <v>1963.2332563510379</v>
      </c>
      <c r="W9" s="98">
        <f t="shared" si="3"/>
        <v>1963.2332563510379</v>
      </c>
      <c r="X9" s="98">
        <f t="shared" si="3"/>
        <v>1963.2332563510379</v>
      </c>
      <c r="Y9" s="98">
        <f t="shared" si="3"/>
        <v>1963.2332563510379</v>
      </c>
      <c r="Z9" s="98">
        <f t="shared" si="3"/>
        <v>1963.2332563510379</v>
      </c>
      <c r="AA9" s="98">
        <f t="shared" si="3"/>
        <v>1963.2332563510379</v>
      </c>
      <c r="AB9" s="98">
        <f t="shared" si="3"/>
        <v>1963.2332563510379</v>
      </c>
      <c r="AC9" s="98">
        <f t="shared" si="3"/>
        <v>1963.2332563510379</v>
      </c>
      <c r="AD9" s="98">
        <f t="shared" si="3"/>
        <v>1963.2332563510379</v>
      </c>
      <c r="AE9" s="98">
        <f t="shared" si="3"/>
        <v>1963.2332563510379</v>
      </c>
      <c r="AF9" s="98">
        <f t="shared" si="3"/>
        <v>1963.2332563510379</v>
      </c>
      <c r="AG9" s="98">
        <f t="shared" si="3"/>
        <v>1963.2332563510379</v>
      </c>
      <c r="AH9" s="98">
        <f t="shared" si="3"/>
        <v>1963.2332563510379</v>
      </c>
      <c r="AI9" s="98">
        <f t="shared" si="3"/>
        <v>1963.2332563510379</v>
      </c>
      <c r="AJ9" s="98">
        <f t="shared" si="3"/>
        <v>1963.2332563510379</v>
      </c>
      <c r="AK9" s="98">
        <f t="shared" si="3"/>
        <v>1963.2332563510379</v>
      </c>
      <c r="AL9" s="98">
        <f t="shared" si="3"/>
        <v>1963.2332563510379</v>
      </c>
    </row>
    <row r="10" spans="1:40" ht="18" customHeight="1" x14ac:dyDescent="0.25">
      <c r="A10" s="94" t="s">
        <v>96</v>
      </c>
      <c r="B10" s="75"/>
      <c r="C10" s="75"/>
      <c r="D10" s="76"/>
      <c r="E10" s="76"/>
      <c r="F10" s="77"/>
      <c r="H10" s="104">
        <f>SUM(I10:AL10)</f>
        <v>2130555.3976905304</v>
      </c>
      <c r="I10" s="96">
        <f>I5+I8+I9</f>
        <v>111618.51325635104</v>
      </c>
      <c r="J10" s="96">
        <f t="shared" ref="J10:AL10" si="4">J5+J8+J9</f>
        <v>69618.513256351041</v>
      </c>
      <c r="K10" s="96">
        <f t="shared" si="4"/>
        <v>69618.513256351041</v>
      </c>
      <c r="L10" s="96">
        <f t="shared" si="4"/>
        <v>69618.513256351041</v>
      </c>
      <c r="M10" s="96">
        <f t="shared" si="4"/>
        <v>69618.513256351041</v>
      </c>
      <c r="N10" s="96">
        <f t="shared" si="4"/>
        <v>69618.513256351041</v>
      </c>
      <c r="O10" s="96">
        <f t="shared" si="4"/>
        <v>69618.513256351041</v>
      </c>
      <c r="P10" s="96">
        <f t="shared" si="4"/>
        <v>69618.513256351041</v>
      </c>
      <c r="Q10" s="96">
        <f t="shared" si="4"/>
        <v>69618.513256351041</v>
      </c>
      <c r="R10" s="96">
        <f t="shared" si="4"/>
        <v>69618.513256351041</v>
      </c>
      <c r="S10" s="96">
        <f t="shared" si="4"/>
        <v>69618.513256351041</v>
      </c>
      <c r="T10" s="96">
        <f t="shared" si="4"/>
        <v>69618.513256351041</v>
      </c>
      <c r="U10" s="96">
        <f t="shared" si="4"/>
        <v>69618.513256351041</v>
      </c>
      <c r="V10" s="96">
        <f t="shared" si="4"/>
        <v>69618.513256351041</v>
      </c>
      <c r="W10" s="96">
        <f t="shared" si="4"/>
        <v>69618.513256351041</v>
      </c>
      <c r="X10" s="96">
        <f t="shared" si="4"/>
        <v>69618.513256351041</v>
      </c>
      <c r="Y10" s="96">
        <f t="shared" si="4"/>
        <v>69618.513256351041</v>
      </c>
      <c r="Z10" s="96">
        <f t="shared" si="4"/>
        <v>69618.513256351041</v>
      </c>
      <c r="AA10" s="96">
        <f t="shared" si="4"/>
        <v>69618.513256351041</v>
      </c>
      <c r="AB10" s="96">
        <f t="shared" si="4"/>
        <v>69618.513256351041</v>
      </c>
      <c r="AC10" s="96">
        <f t="shared" si="4"/>
        <v>69618.513256351041</v>
      </c>
      <c r="AD10" s="96">
        <f t="shared" si="4"/>
        <v>69618.513256351041</v>
      </c>
      <c r="AE10" s="96">
        <f t="shared" si="4"/>
        <v>69618.513256351041</v>
      </c>
      <c r="AF10" s="96">
        <f t="shared" si="4"/>
        <v>69618.513256351041</v>
      </c>
      <c r="AG10" s="96">
        <f t="shared" si="4"/>
        <v>69618.513256351041</v>
      </c>
      <c r="AH10" s="96">
        <f t="shared" si="4"/>
        <v>69618.513256351041</v>
      </c>
      <c r="AI10" s="96">
        <f t="shared" si="4"/>
        <v>69618.513256351041</v>
      </c>
      <c r="AJ10" s="96">
        <f t="shared" si="4"/>
        <v>69618.513256351041</v>
      </c>
      <c r="AK10" s="96">
        <f t="shared" si="4"/>
        <v>69618.513256351041</v>
      </c>
      <c r="AL10" s="96">
        <f t="shared" si="4"/>
        <v>69618.513256351041</v>
      </c>
    </row>
  </sheetData>
  <sheetProtection password="CF4E" sheet="1" objects="1" scenarios="1"/>
  <mergeCells count="3">
    <mergeCell ref="D3:D5"/>
    <mergeCell ref="E3:E5"/>
    <mergeCell ref="F3:F4"/>
  </mergeCells>
  <printOptions horizontalCentered="1"/>
  <pageMargins left="0.51181102362204722" right="0.51181102362204722" top="0.78740157480314965" bottom="0.78740157480314965" header="0.31496062992125984" footer="0.31496062992125984"/>
  <pageSetup paperSize="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zoomScale="80" zoomScaleNormal="80" workbookViewId="0"/>
  </sheetViews>
  <sheetFormatPr defaultRowHeight="15" x14ac:dyDescent="0.25"/>
  <cols>
    <col min="1" max="1" width="2.7109375" customWidth="1"/>
    <col min="2" max="2" width="54" customWidth="1"/>
    <col min="3" max="3" width="13.42578125" customWidth="1"/>
    <col min="4" max="4" width="17.28515625" customWidth="1"/>
    <col min="5" max="5" width="13.85546875" customWidth="1"/>
    <col min="6" max="6" width="14.140625" customWidth="1"/>
    <col min="7" max="7" width="11.28515625" bestFit="1" customWidth="1"/>
  </cols>
  <sheetData>
    <row r="1" spans="2:7" ht="19.899999999999999" customHeight="1" x14ac:dyDescent="0.3">
      <c r="B1" s="110" t="s">
        <v>105</v>
      </c>
      <c r="C1" s="110"/>
      <c r="D1" s="109"/>
      <c r="E1" s="109"/>
      <c r="F1" s="109"/>
    </row>
    <row r="2" spans="2:7" ht="36" customHeight="1" x14ac:dyDescent="0.25">
      <c r="B2" s="52" t="s">
        <v>39</v>
      </c>
      <c r="C2" s="111" t="s">
        <v>107</v>
      </c>
      <c r="D2" s="112" t="s">
        <v>40</v>
      </c>
      <c r="E2" s="112" t="s">
        <v>41</v>
      </c>
      <c r="F2" s="52" t="s">
        <v>42</v>
      </c>
      <c r="G2" s="123">
        <f>1.10705805070313*0.951318541291231</f>
        <v>1.0531648499196153</v>
      </c>
    </row>
    <row r="3" spans="2:7" x14ac:dyDescent="0.25">
      <c r="B3" s="40" t="s">
        <v>106</v>
      </c>
      <c r="C3" s="38">
        <f>620.05*G2</f>
        <v>653.01486519265745</v>
      </c>
      <c r="D3" s="36">
        <v>10</v>
      </c>
      <c r="E3" s="39" t="s">
        <v>17</v>
      </c>
      <c r="F3" s="38">
        <f>C3*D3</f>
        <v>6530.1486519265745</v>
      </c>
    </row>
    <row r="4" spans="2:7" x14ac:dyDescent="0.25">
      <c r="B4" s="134"/>
      <c r="C4" s="134"/>
      <c r="D4" s="36"/>
      <c r="E4" s="39"/>
      <c r="F4" s="37"/>
    </row>
    <row r="5" spans="2:7" hidden="1" x14ac:dyDescent="0.25">
      <c r="B5" s="69"/>
      <c r="C5" s="114"/>
      <c r="D5" s="36"/>
      <c r="E5" s="69"/>
      <c r="F5" s="37"/>
    </row>
    <row r="6" spans="2:7" s="7" customFormat="1" ht="30" x14ac:dyDescent="0.25">
      <c r="B6" s="52" t="s">
        <v>43</v>
      </c>
      <c r="C6" s="111" t="s">
        <v>107</v>
      </c>
      <c r="D6" s="36"/>
      <c r="E6" s="36"/>
      <c r="F6" s="40"/>
    </row>
    <row r="7" spans="2:7" x14ac:dyDescent="0.25">
      <c r="B7" s="37" t="s">
        <v>44</v>
      </c>
      <c r="C7" s="113">
        <f>1196.12*G2</f>
        <v>1259.7115402858501</v>
      </c>
      <c r="D7" s="36">
        <v>40</v>
      </c>
      <c r="E7" s="39" t="s">
        <v>17</v>
      </c>
      <c r="F7" s="38">
        <f>C7*D7</f>
        <v>50388.461611434002</v>
      </c>
    </row>
    <row r="8" spans="2:7" x14ac:dyDescent="0.25">
      <c r="B8" s="37"/>
      <c r="C8" s="113"/>
      <c r="D8" s="36"/>
      <c r="E8" s="69"/>
      <c r="F8" s="38"/>
    </row>
    <row r="9" spans="2:7" hidden="1" x14ac:dyDescent="0.25">
      <c r="B9" s="37"/>
      <c r="C9" s="37"/>
      <c r="D9" s="36"/>
      <c r="E9" s="37"/>
      <c r="F9" s="37"/>
    </row>
    <row r="10" spans="2:7" s="7" customFormat="1" ht="30" x14ac:dyDescent="0.25">
      <c r="B10" s="52" t="s">
        <v>45</v>
      </c>
      <c r="C10" s="111" t="s">
        <v>107</v>
      </c>
      <c r="D10" s="36"/>
      <c r="E10" s="40"/>
      <c r="F10" s="40"/>
    </row>
    <row r="11" spans="2:7" hidden="1" x14ac:dyDescent="0.25">
      <c r="B11" s="37"/>
      <c r="C11" s="38"/>
      <c r="D11" s="36"/>
      <c r="E11" s="38"/>
      <c r="F11" s="38"/>
    </row>
    <row r="12" spans="2:7" x14ac:dyDescent="0.25">
      <c r="B12" s="37" t="s">
        <v>44</v>
      </c>
      <c r="C12" s="113">
        <f>1196.12*G2</f>
        <v>1259.7115402858501</v>
      </c>
      <c r="D12" s="36">
        <v>40</v>
      </c>
      <c r="E12" s="38">
        <f>15356.0149706717*G2</f>
        <v>16172.415201950827</v>
      </c>
      <c r="F12" s="38">
        <f>C12*D12+E12</f>
        <v>66560.876813384835</v>
      </c>
    </row>
    <row r="14" spans="2:7" hidden="1" x14ac:dyDescent="0.25">
      <c r="B14" s="135"/>
      <c r="C14" s="136"/>
    </row>
    <row r="15" spans="2:7" hidden="1" x14ac:dyDescent="0.25">
      <c r="B15" s="37" t="s">
        <v>46</v>
      </c>
      <c r="C15" s="37" t="s">
        <v>47</v>
      </c>
    </row>
    <row r="16" spans="2:7" hidden="1" x14ac:dyDescent="0.25">
      <c r="B16" s="40" t="s">
        <v>49</v>
      </c>
      <c r="C16" s="39"/>
    </row>
    <row r="17" spans="2:7" hidden="1" x14ac:dyDescent="0.25">
      <c r="B17" s="40" t="s">
        <v>50</v>
      </c>
      <c r="C17" s="39"/>
    </row>
    <row r="18" spans="2:7" hidden="1" x14ac:dyDescent="0.25">
      <c r="B18" s="137"/>
      <c r="C18" s="138"/>
    </row>
    <row r="19" spans="2:7" x14ac:dyDescent="0.25">
      <c r="B19" s="139" t="s">
        <v>110</v>
      </c>
      <c r="C19" s="140"/>
      <c r="D19" s="115"/>
    </row>
    <row r="20" spans="2:7" x14ac:dyDescent="0.25">
      <c r="B20" s="37" t="s">
        <v>46</v>
      </c>
      <c r="C20" s="37" t="s">
        <v>47</v>
      </c>
      <c r="D20" s="40" t="s">
        <v>48</v>
      </c>
    </row>
    <row r="21" spans="2:7" x14ac:dyDescent="0.25">
      <c r="B21" s="40" t="s">
        <v>51</v>
      </c>
      <c r="C21" s="39">
        <v>13</v>
      </c>
      <c r="D21" s="116">
        <f>C21*F12</f>
        <v>865291.3985740029</v>
      </c>
      <c r="E21" s="120"/>
      <c r="F21" s="121"/>
      <c r="G21" s="121"/>
    </row>
    <row r="22" spans="2:7" x14ac:dyDescent="0.25">
      <c r="B22" s="41" t="s">
        <v>49</v>
      </c>
      <c r="C22" s="39">
        <v>6</v>
      </c>
      <c r="D22" s="116">
        <f>C22*F7</f>
        <v>302330.76966860401</v>
      </c>
      <c r="E22" s="120"/>
      <c r="F22" s="121"/>
      <c r="G22" s="121"/>
    </row>
    <row r="23" spans="2:7" x14ac:dyDescent="0.25">
      <c r="B23" s="41" t="s">
        <v>52</v>
      </c>
      <c r="C23" s="39">
        <v>4</v>
      </c>
      <c r="D23" s="116">
        <f>C23*F12</f>
        <v>266243.50725353934</v>
      </c>
      <c r="E23" s="120"/>
      <c r="F23" s="121"/>
      <c r="G23" s="121"/>
    </row>
    <row r="24" spans="2:7" x14ac:dyDescent="0.25">
      <c r="B24" s="40" t="s">
        <v>50</v>
      </c>
      <c r="C24" s="39">
        <v>2</v>
      </c>
      <c r="D24" s="116">
        <f>C24*F3</f>
        <v>13060.297303853149</v>
      </c>
      <c r="E24" s="120"/>
      <c r="F24" s="121"/>
      <c r="G24" s="121"/>
    </row>
    <row r="25" spans="2:7" x14ac:dyDescent="0.25">
      <c r="B25" s="132"/>
      <c r="C25" s="133"/>
      <c r="D25" s="117"/>
    </row>
    <row r="26" spans="2:7" x14ac:dyDescent="0.25">
      <c r="B26" s="122" t="s">
        <v>109</v>
      </c>
      <c r="C26" s="43"/>
      <c r="D26" s="118">
        <f>SUM(D21:D24)</f>
        <v>1446925.9727999992</v>
      </c>
      <c r="F26" s="121"/>
      <c r="G26" s="121"/>
    </row>
    <row r="27" spans="2:7" x14ac:dyDescent="0.25">
      <c r="B27" s="44" t="s">
        <v>53</v>
      </c>
      <c r="D27" s="7"/>
    </row>
    <row r="28" spans="2:7" x14ac:dyDescent="0.25">
      <c r="D28" s="7"/>
    </row>
    <row r="29" spans="2:7" hidden="1" x14ac:dyDescent="0.25">
      <c r="B29" s="42" t="s">
        <v>108</v>
      </c>
      <c r="C29" s="119"/>
      <c r="D29" s="118">
        <v>0</v>
      </c>
    </row>
  </sheetData>
  <sheetProtection password="CF4E" sheet="1" objects="1" scenarios="1"/>
  <mergeCells count="5">
    <mergeCell ref="B25:C25"/>
    <mergeCell ref="B4:C4"/>
    <mergeCell ref="B14:C14"/>
    <mergeCell ref="B18:C18"/>
    <mergeCell ref="B19:C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Custos - Obras</vt:lpstr>
      <vt:lpstr>Custos - Operação</vt:lpstr>
      <vt:lpstr>Reassentamento</vt:lpstr>
      <vt:lpstr>'Custos - Obras'!Area_de_impressao</vt:lpstr>
      <vt:lpstr>'Custos - Operação'!Area_de_impressao</vt:lpstr>
      <vt:lpstr>Reassentamento!Area_de_impressao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Murback</dc:creator>
  <cp:lastModifiedBy>Lidiane Carvalho de Campos (SETOP)</cp:lastModifiedBy>
  <cp:lastPrinted>2015-05-27T17:19:14Z</cp:lastPrinted>
  <dcterms:created xsi:type="dcterms:W3CDTF">2015-04-27T16:30:48Z</dcterms:created>
  <dcterms:modified xsi:type="dcterms:W3CDTF">2017-10-05T19:22:27Z</dcterms:modified>
</cp:coreProperties>
</file>